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activeTab="0"/>
  </bookViews>
  <sheets>
    <sheet name="Budget Summary (SectorWise) " sheetId="1" r:id="rId1"/>
  </sheets>
  <definedNames/>
  <calcPr fullCalcOnLoad="1"/>
</workbook>
</file>

<file path=xl/sharedStrings.xml><?xml version="1.0" encoding="utf-8"?>
<sst xmlns="http://schemas.openxmlformats.org/spreadsheetml/2006/main" count="187" uniqueCount="119">
  <si>
    <t>Amount in Crore Rupees</t>
  </si>
  <si>
    <t>(1) Health &amp; Family Welfare</t>
  </si>
  <si>
    <t>(a)- Expenditure Revenue Account</t>
  </si>
  <si>
    <t>Medical &amp; Public Health</t>
  </si>
  <si>
    <t>Family Welfare</t>
  </si>
  <si>
    <t>Total  (a) Revenue Account</t>
  </si>
  <si>
    <t>(a)- Expenditure Capital Account</t>
  </si>
  <si>
    <t>Total  (b) Capital Account</t>
  </si>
  <si>
    <t>Total (1) Health &amp; Family Welfare</t>
  </si>
  <si>
    <t>(2) Education, Sports, Art &amp; Culture</t>
  </si>
  <si>
    <t>General Education</t>
  </si>
  <si>
    <t>Technical Education</t>
  </si>
  <si>
    <t>Youth and Sports Services</t>
  </si>
  <si>
    <t>Art and Culture</t>
  </si>
  <si>
    <t xml:space="preserve">  (b) Expenditure Capital Account</t>
  </si>
  <si>
    <t>Education, Sports, Art &amp; Culture</t>
  </si>
  <si>
    <t>Total (2) Education, Sports, Art &amp; Culture</t>
  </si>
  <si>
    <t>(3) Water, Sanitation and Urban Development</t>
  </si>
  <si>
    <t>Water and Sanitation</t>
  </si>
  <si>
    <t>Housing</t>
  </si>
  <si>
    <t>Urban Development</t>
  </si>
  <si>
    <t>Total (a) Revenue Account</t>
  </si>
  <si>
    <t>(b)- Expenditure Capital Account</t>
  </si>
  <si>
    <t>Total (3) Water, Sanitation and Urban Development</t>
  </si>
  <si>
    <t>Welfare of SCs, STs and OBCs</t>
  </si>
  <si>
    <t>Total- (4) Welfare of SCs, STs and OBCs</t>
  </si>
  <si>
    <t>(5) Labour Welfare</t>
  </si>
  <si>
    <t>(a) Expenditure Revenue Account</t>
  </si>
  <si>
    <t>Labour and Emplyoment</t>
  </si>
  <si>
    <t>(b) Expendtiure Capital Acccount</t>
  </si>
  <si>
    <t>Total- (5) Labour Welfare</t>
  </si>
  <si>
    <t>(6) Social Welfare and Nutrition</t>
  </si>
  <si>
    <t>Social  Protection and Welfare</t>
  </si>
  <si>
    <t xml:space="preserve"> Nutrition</t>
  </si>
  <si>
    <t xml:space="preserve">Relief for Natural Calamities </t>
  </si>
  <si>
    <t>Nutrion</t>
  </si>
  <si>
    <t>Total (b) Capital Account</t>
  </si>
  <si>
    <t>Total- (6) Social Welfare and Nutrition</t>
  </si>
  <si>
    <t>(12) Rural Development</t>
  </si>
  <si>
    <t xml:space="preserve">(a)- Expenditure on Revenue Account </t>
  </si>
  <si>
    <t>Special Programme for Rural Development</t>
  </si>
  <si>
    <t>Rural Emplyoment</t>
  </si>
  <si>
    <t>Land Reform</t>
  </si>
  <si>
    <t>Other Programme for Rural Development</t>
  </si>
  <si>
    <t xml:space="preserve">Total (a) Revenue Account </t>
  </si>
  <si>
    <t xml:space="preserve">(b)- Expenditure on Capital Account </t>
  </si>
  <si>
    <t>Total (12) Rural Development</t>
  </si>
  <si>
    <t>2005-06 (AE)</t>
  </si>
  <si>
    <t>2006-07 (AE)</t>
  </si>
  <si>
    <t>2007-08 (AE)</t>
  </si>
  <si>
    <t>2008-09 (AE)</t>
  </si>
  <si>
    <t>2009-10 (AE)</t>
  </si>
  <si>
    <t>2010-11 (AE)</t>
  </si>
  <si>
    <t>2011-12 (AE)</t>
  </si>
  <si>
    <t>2012-13 (AE)</t>
  </si>
  <si>
    <t>2013-14 (RE)</t>
  </si>
  <si>
    <t>2013-14 (AE)</t>
  </si>
  <si>
    <t>2014-15 (RE)</t>
  </si>
  <si>
    <t>2014-15 (AE)</t>
  </si>
  <si>
    <t>2015-16 (RE)</t>
  </si>
  <si>
    <t>2015-16 (BE)</t>
  </si>
  <si>
    <t>2016-17 (BE)</t>
  </si>
  <si>
    <t>2013-14 (BE)</t>
  </si>
  <si>
    <t>2015-16 (AE)</t>
  </si>
  <si>
    <t>2016-17 (RE)</t>
  </si>
  <si>
    <t>2017-18 (BE)</t>
  </si>
  <si>
    <t>(4) Welfare of SCs, STs and OBCs</t>
  </si>
  <si>
    <t>(7) Agriculture and Allied Activities</t>
  </si>
  <si>
    <t>Crop Husbandary</t>
  </si>
  <si>
    <t>Soil and Water Conservation</t>
  </si>
  <si>
    <t>Animal Husbandary</t>
  </si>
  <si>
    <t>Dairy Developmetn</t>
  </si>
  <si>
    <t>Fisheries</t>
  </si>
  <si>
    <t>Forestry and Wild Life</t>
  </si>
  <si>
    <t xml:space="preserve">Food Storage and Ware Housing </t>
  </si>
  <si>
    <t>Agriculture Reseach and Education</t>
  </si>
  <si>
    <t>Cooperative</t>
  </si>
  <si>
    <t>Other Agriculture Activities</t>
  </si>
  <si>
    <t>(8) Irrigation and Flood Control</t>
  </si>
  <si>
    <t xml:space="preserve">Major Irrigation </t>
  </si>
  <si>
    <t>Medium Irrigation</t>
  </si>
  <si>
    <t xml:space="preserve">Minor Irrigation </t>
  </si>
  <si>
    <t>Command Area Development</t>
  </si>
  <si>
    <t xml:space="preserve">(b)- Expenditure Capital Account </t>
  </si>
  <si>
    <t xml:space="preserve">Total (a) Capital Account </t>
  </si>
  <si>
    <t>Total (8) Irrigation and Flood Control</t>
  </si>
  <si>
    <t>(9) Energy</t>
  </si>
  <si>
    <t>Power</t>
  </si>
  <si>
    <t>Petroleum</t>
  </si>
  <si>
    <t>Reneable and Non Conventional Energy Sources</t>
  </si>
  <si>
    <t xml:space="preserve">Total (b) Capital Account </t>
  </si>
  <si>
    <t>Total (9) Energy</t>
  </si>
  <si>
    <t>(10) Industries and Mineral</t>
  </si>
  <si>
    <t>Village and Small Industries</t>
  </si>
  <si>
    <t>Industries</t>
  </si>
  <si>
    <t>Non Ferus Mining and Mettlergic Industries</t>
  </si>
  <si>
    <t>Other Eexpenditure on Mineral and Industries</t>
  </si>
  <si>
    <t>Total- (10) Industries and Mineral</t>
  </si>
  <si>
    <t>(11) Science, Environment and Technology</t>
  </si>
  <si>
    <t>Other Scientific Research</t>
  </si>
  <si>
    <t>Ecology and Environment</t>
  </si>
  <si>
    <t>Total- (11) Science, Environment and Technology</t>
  </si>
  <si>
    <t>Capital Expenditure on Flood Control Projects</t>
  </si>
  <si>
    <t xml:space="preserve">2014-15 (BE) </t>
  </si>
  <si>
    <t>2017-18 (RE)</t>
  </si>
  <si>
    <t>2018-19 (BE)</t>
  </si>
  <si>
    <t>2016-17 (AE)</t>
  </si>
  <si>
    <t>Dairy Development</t>
  </si>
  <si>
    <t>Other Expenditure on Mineral and Industries</t>
  </si>
  <si>
    <t>2017-18 (AE)</t>
  </si>
  <si>
    <t>2018-19 (RE)</t>
  </si>
  <si>
    <t>2019-20 (BE) Interim</t>
  </si>
  <si>
    <t>2018-19 (AE)</t>
  </si>
  <si>
    <t>2020-21 (BE)</t>
  </si>
  <si>
    <t xml:space="preserve">2019-20 (RE) </t>
  </si>
  <si>
    <t xml:space="preserve">2019-20 (BE) </t>
  </si>
  <si>
    <t xml:space="preserve">2019-20 (AE) </t>
  </si>
  <si>
    <t>2020-21 (RE)</t>
  </si>
  <si>
    <t>2021-22 (BE)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</si>
</sst>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2" fontId="2" fillId="10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0" borderId="10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3" fillId="0" borderId="10" xfId="0" applyNumberFormat="1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left"/>
    </xf>
    <xf numFmtId="2" fontId="2" fillId="2" borderId="10" xfId="0" applyNumberFormat="1" applyFont="1" applyFill="1" applyBorder="1" applyAlignment="1">
      <alignment horizontal="left"/>
    </xf>
    <xf numFmtId="2" fontId="2" fillId="3" borderId="10" xfId="0" applyNumberFormat="1" applyFont="1" applyFill="1" applyBorder="1" applyAlignment="1">
      <alignment horizontal="left"/>
    </xf>
    <xf numFmtId="2" fontId="2" fillId="10" borderId="10" xfId="0" applyNumberFormat="1" applyFont="1" applyFill="1" applyBorder="1" applyAlignment="1">
      <alignment horizontal="left"/>
    </xf>
    <xf numFmtId="2" fontId="2" fillId="33" borderId="10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/>
    </xf>
    <xf numFmtId="2" fontId="3" fillId="35" borderId="10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25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10" borderId="10" xfId="0" applyFont="1" applyFill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2" fontId="41" fillId="0" borderId="10" xfId="0" applyNumberFormat="1" applyFont="1" applyFill="1" applyBorder="1" applyAlignment="1">
      <alignment horizontal="center"/>
    </xf>
    <xf numFmtId="2" fontId="41" fillId="33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3" fillId="25" borderId="10" xfId="0" applyNumberFormat="1" applyFont="1" applyFill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2" fontId="43" fillId="35" borderId="10" xfId="0" applyNumberFormat="1" applyFont="1" applyFill="1" applyBorder="1" applyAlignment="1">
      <alignment horizontal="center"/>
    </xf>
    <xf numFmtId="2" fontId="41" fillId="25" borderId="10" xfId="0" applyNumberFormat="1" applyFont="1" applyFill="1" applyBorder="1" applyAlignment="1">
      <alignment horizontal="center"/>
    </xf>
    <xf numFmtId="2" fontId="41" fillId="35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41" fillId="0" borderId="0" xfId="0" applyNumberFormat="1" applyFont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42" fillId="33" borderId="10" xfId="0" applyNumberFormat="1" applyFont="1" applyFill="1" applyBorder="1" applyAlignment="1">
      <alignment horizontal="center"/>
    </xf>
    <xf numFmtId="2" fontId="42" fillId="25" borderId="10" xfId="0" applyNumberFormat="1" applyFont="1" applyFill="1" applyBorder="1" applyAlignment="1">
      <alignment horizontal="center"/>
    </xf>
    <xf numFmtId="2" fontId="42" fillId="25" borderId="11" xfId="0" applyNumberFormat="1" applyFont="1" applyFill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center"/>
    </xf>
    <xf numFmtId="2" fontId="2" fillId="10" borderId="11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2" fontId="3" fillId="25" borderId="11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35" borderId="11" xfId="0" applyNumberFormat="1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41" fillId="0" borderId="11" xfId="0" applyNumberFormat="1" applyFont="1" applyBorder="1" applyAlignment="1">
      <alignment horizontal="center"/>
    </xf>
    <xf numFmtId="2" fontId="41" fillId="25" borderId="11" xfId="0" applyNumberFormat="1" applyFont="1" applyFill="1" applyBorder="1" applyAlignment="1">
      <alignment horizontal="center"/>
    </xf>
    <xf numFmtId="2" fontId="41" fillId="35" borderId="1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2" fontId="2" fillId="10" borderId="12" xfId="0" applyNumberFormat="1" applyFont="1" applyFill="1" applyBorder="1" applyAlignment="1">
      <alignment horizontal="center"/>
    </xf>
    <xf numFmtId="0" fontId="3" fillId="25" borderId="10" xfId="0" applyNumberFormat="1" applyFont="1" applyFill="1" applyBorder="1" applyAlignment="1">
      <alignment horizontal="center"/>
    </xf>
    <xf numFmtId="2" fontId="41" fillId="0" borderId="13" xfId="0" applyNumberFormat="1" applyFont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41" fillId="35" borderId="13" xfId="0" applyNumberFormat="1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68"/>
  <sheetViews>
    <sheetView tabSelected="1" zoomScale="85" zoomScaleNormal="85" zoomScalePageLayoutView="0" workbookViewId="0" topLeftCell="A1">
      <pane xSplit="1" ySplit="1" topLeftCell="W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L78" sqref="AL78"/>
    </sheetView>
  </sheetViews>
  <sheetFormatPr defaultColWidth="9.140625" defaultRowHeight="15"/>
  <cols>
    <col min="1" max="1" width="50.7109375" style="12" customWidth="1"/>
    <col min="2" max="3" width="15.7109375" style="12" customWidth="1"/>
    <col min="4" max="4" width="15.7109375" style="11" customWidth="1"/>
    <col min="5" max="12" width="15.7109375" style="12" customWidth="1"/>
    <col min="13" max="13" width="17.00390625" style="12" customWidth="1"/>
    <col min="14" max="17" width="14.57421875" style="12" customWidth="1"/>
    <col min="18" max="18" width="14.57421875" style="25" customWidth="1"/>
    <col min="19" max="19" width="14.57421875" style="12" customWidth="1"/>
    <col min="20" max="26" width="14.57421875" style="16" customWidth="1"/>
    <col min="27" max="27" width="14.57421875" style="16" hidden="1" customWidth="1"/>
    <col min="28" max="28" width="14.57421875" style="16" customWidth="1"/>
    <col min="29" max="29" width="14.00390625" style="12" customWidth="1"/>
    <col min="30" max="31" width="14.57421875" style="16" customWidth="1"/>
    <col min="32" max="32" width="14.00390625" style="12" customWidth="1"/>
    <col min="33" max="33" width="14.57421875" style="12" customWidth="1"/>
    <col min="34" max="34" width="14.421875" style="12" bestFit="1" customWidth="1"/>
    <col min="35" max="35" width="12.421875" style="12" bestFit="1" customWidth="1"/>
    <col min="36" max="37" width="11.7109375" style="12" bestFit="1" customWidth="1"/>
    <col min="38" max="38" width="12.57421875" style="12" bestFit="1" customWidth="1"/>
    <col min="39" max="39" width="9.140625" style="12" customWidth="1"/>
    <col min="40" max="40" width="10.57421875" style="12" bestFit="1" customWidth="1"/>
    <col min="41" max="16384" width="9.140625" style="12" customWidth="1"/>
  </cols>
  <sheetData>
    <row r="1" spans="1:34" s="22" customFormat="1" ht="31.5">
      <c r="A1" s="35" t="s">
        <v>0</v>
      </c>
      <c r="B1" s="17" t="s">
        <v>47</v>
      </c>
      <c r="C1" s="17" t="s">
        <v>48</v>
      </c>
      <c r="D1" s="17" t="s">
        <v>49</v>
      </c>
      <c r="E1" s="17" t="s">
        <v>50</v>
      </c>
      <c r="F1" s="17" t="s">
        <v>51</v>
      </c>
      <c r="G1" s="17" t="s">
        <v>52</v>
      </c>
      <c r="H1" s="17" t="s">
        <v>53</v>
      </c>
      <c r="I1" s="17" t="s">
        <v>54</v>
      </c>
      <c r="J1" s="19" t="s">
        <v>62</v>
      </c>
      <c r="K1" s="19" t="s">
        <v>55</v>
      </c>
      <c r="L1" s="19" t="s">
        <v>56</v>
      </c>
      <c r="M1" s="17" t="s">
        <v>103</v>
      </c>
      <c r="N1" s="19" t="s">
        <v>57</v>
      </c>
      <c r="O1" s="19" t="s">
        <v>58</v>
      </c>
      <c r="P1" s="23" t="s">
        <v>60</v>
      </c>
      <c r="Q1" s="20" t="s">
        <v>59</v>
      </c>
      <c r="R1" s="20" t="s">
        <v>63</v>
      </c>
      <c r="S1" s="18" t="s">
        <v>61</v>
      </c>
      <c r="T1" s="21" t="s">
        <v>64</v>
      </c>
      <c r="U1" s="21" t="s">
        <v>106</v>
      </c>
      <c r="V1" s="21" t="s">
        <v>65</v>
      </c>
      <c r="W1" s="21" t="s">
        <v>104</v>
      </c>
      <c r="X1" s="21" t="s">
        <v>109</v>
      </c>
      <c r="Y1" s="21" t="s">
        <v>105</v>
      </c>
      <c r="Z1" s="21" t="s">
        <v>110</v>
      </c>
      <c r="AA1" s="21" t="s">
        <v>111</v>
      </c>
      <c r="AB1" s="21" t="s">
        <v>112</v>
      </c>
      <c r="AC1" s="21" t="s">
        <v>115</v>
      </c>
      <c r="AD1" s="21" t="s">
        <v>114</v>
      </c>
      <c r="AE1" s="21" t="s">
        <v>116</v>
      </c>
      <c r="AF1" s="21" t="s">
        <v>113</v>
      </c>
      <c r="AG1" s="21" t="s">
        <v>117</v>
      </c>
      <c r="AH1" s="21" t="s">
        <v>118</v>
      </c>
    </row>
    <row r="2" spans="1:34" ht="15.75">
      <c r="A2" s="36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24"/>
      <c r="S2" s="8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93"/>
      <c r="AG2" s="95"/>
      <c r="AH2" s="95"/>
    </row>
    <row r="3" spans="1:34" ht="15.75">
      <c r="A3" s="37" t="s">
        <v>2</v>
      </c>
      <c r="B3" s="1"/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0"/>
      <c r="P3" s="1"/>
      <c r="Q3" s="1"/>
      <c r="R3" s="26"/>
      <c r="S3" s="1"/>
      <c r="T3" s="15"/>
      <c r="U3" s="15"/>
      <c r="V3" s="15"/>
      <c r="W3" s="15"/>
      <c r="X3" s="15"/>
      <c r="Y3" s="15"/>
      <c r="Z3" s="15"/>
      <c r="AA3" s="71"/>
      <c r="AB3" s="71"/>
      <c r="AC3" s="15"/>
      <c r="AD3" s="71"/>
      <c r="AE3" s="71"/>
      <c r="AF3" s="88"/>
      <c r="AG3" s="83"/>
      <c r="AH3" s="83"/>
    </row>
    <row r="4" spans="1:35" ht="15.75">
      <c r="A4" s="38" t="s">
        <v>3</v>
      </c>
      <c r="B4" s="2">
        <v>979.5652</v>
      </c>
      <c r="C4" s="2">
        <v>1079.9049</v>
      </c>
      <c r="D4" s="2">
        <v>1178.6923</v>
      </c>
      <c r="E4" s="13">
        <v>1682.89</v>
      </c>
      <c r="F4" s="2">
        <v>1905.8404999999998</v>
      </c>
      <c r="G4" s="2">
        <v>2047.4409</v>
      </c>
      <c r="H4" s="2">
        <v>2511.9930999999997</v>
      </c>
      <c r="I4" s="2">
        <v>2921.4199999999996</v>
      </c>
      <c r="J4" s="2">
        <v>3864.1113</v>
      </c>
      <c r="K4" s="2">
        <v>3786.4822</v>
      </c>
      <c r="L4" s="2">
        <v>3465.6685</v>
      </c>
      <c r="M4" s="2">
        <v>4620.1889</v>
      </c>
      <c r="N4" s="2">
        <v>4302.3821</v>
      </c>
      <c r="O4" s="13">
        <v>3953.99</v>
      </c>
      <c r="P4" s="2">
        <v>5320.6708</v>
      </c>
      <c r="Q4" s="2">
        <v>4955.6559</v>
      </c>
      <c r="R4" s="2">
        <v>4739.7</v>
      </c>
      <c r="S4" s="2">
        <v>5700.7</v>
      </c>
      <c r="T4" s="2">
        <v>5632.0624</v>
      </c>
      <c r="U4" s="2">
        <v>5453.6742</v>
      </c>
      <c r="V4" s="2">
        <v>6068.07</v>
      </c>
      <c r="W4" s="2">
        <f>7001.8398+71.1118</f>
        <v>7072.951599999999</v>
      </c>
      <c r="X4" s="2">
        <v>6696.9681</v>
      </c>
      <c r="Y4" s="2">
        <v>9049.2772</v>
      </c>
      <c r="Z4" s="2">
        <v>8729.8218</v>
      </c>
      <c r="AA4" s="27">
        <v>9057.93</v>
      </c>
      <c r="AB4" s="27">
        <v>8558.9259</v>
      </c>
      <c r="AC4" s="83">
        <v>9066.2199</v>
      </c>
      <c r="AD4" s="27">
        <v>9277.8316</v>
      </c>
      <c r="AE4" s="27">
        <v>8259.2659</v>
      </c>
      <c r="AF4" s="83">
        <v>10561.8455</v>
      </c>
      <c r="AG4" s="13">
        <v>9061.4681</v>
      </c>
      <c r="AH4" s="13">
        <v>11338.192</v>
      </c>
      <c r="AI4"/>
    </row>
    <row r="5" spans="1:35" ht="15.75">
      <c r="A5" s="38" t="s">
        <v>4</v>
      </c>
      <c r="B5" s="2">
        <v>157.0014</v>
      </c>
      <c r="C5" s="2">
        <v>165.56040000000002</v>
      </c>
      <c r="D5" s="2">
        <v>250.7757</v>
      </c>
      <c r="E5" s="13">
        <v>344.12</v>
      </c>
      <c r="F5" s="2">
        <v>418.5851</v>
      </c>
      <c r="G5" s="2">
        <v>478.0254</v>
      </c>
      <c r="H5" s="2">
        <v>758.582</v>
      </c>
      <c r="I5" s="2">
        <v>756.3901000000001</v>
      </c>
      <c r="J5" s="2">
        <v>791.656</v>
      </c>
      <c r="K5" s="2">
        <v>1059.55</v>
      </c>
      <c r="L5" s="2">
        <v>948.729</v>
      </c>
      <c r="M5" s="2">
        <v>2979.3943</v>
      </c>
      <c r="N5" s="2">
        <v>2519.7772</v>
      </c>
      <c r="O5" s="13">
        <v>2019.4</v>
      </c>
      <c r="P5" s="2">
        <v>3026.9101</v>
      </c>
      <c r="Q5" s="2">
        <v>2552.22</v>
      </c>
      <c r="R5" s="2">
        <v>2442.53</v>
      </c>
      <c r="S5" s="2">
        <v>2574.9</v>
      </c>
      <c r="T5" s="2">
        <v>2296.1869</v>
      </c>
      <c r="U5" s="2">
        <v>2284.1594</v>
      </c>
      <c r="V5" s="2">
        <v>2351.88</v>
      </c>
      <c r="W5" s="2">
        <f>1285.93+1530.35</f>
        <v>2816.2799999999997</v>
      </c>
      <c r="X5" s="2">
        <v>2645.1567</v>
      </c>
      <c r="Y5" s="2">
        <v>2789.6641</v>
      </c>
      <c r="Z5" s="2">
        <v>2852.098</v>
      </c>
      <c r="AA5" s="27">
        <v>3183.62</v>
      </c>
      <c r="AB5" s="27">
        <v>2803.3943</v>
      </c>
      <c r="AC5" s="13">
        <v>3182.6223</v>
      </c>
      <c r="AD5" s="27">
        <v>3607.5727</v>
      </c>
      <c r="AE5" s="27">
        <v>3402.3651</v>
      </c>
      <c r="AF5" s="13">
        <v>2738.4643</v>
      </c>
      <c r="AG5" s="2">
        <v>3576.2421</v>
      </c>
      <c r="AH5" s="13">
        <v>3126.7302</v>
      </c>
      <c r="AI5"/>
    </row>
    <row r="6" spans="1:34" s="33" customFormat="1" ht="15.75">
      <c r="A6" s="39" t="s">
        <v>5</v>
      </c>
      <c r="B6" s="32">
        <v>1136.5666</v>
      </c>
      <c r="C6" s="32">
        <v>1245.4653</v>
      </c>
      <c r="D6" s="32">
        <v>1429.4679999999998</v>
      </c>
      <c r="E6" s="32">
        <v>2027.0100000000002</v>
      </c>
      <c r="F6" s="32">
        <v>2324.4255999999996</v>
      </c>
      <c r="G6" s="32">
        <v>2525.4663</v>
      </c>
      <c r="H6" s="32">
        <v>3270.5750999999996</v>
      </c>
      <c r="I6" s="32">
        <v>3677.8100999999997</v>
      </c>
      <c r="J6" s="32">
        <v>4655.7673</v>
      </c>
      <c r="K6" s="32">
        <v>4846.0322</v>
      </c>
      <c r="L6" s="32">
        <v>4414.3975</v>
      </c>
      <c r="M6" s="32">
        <v>7629.5832</v>
      </c>
      <c r="N6" s="32">
        <f>SUM(N4:N5)</f>
        <v>6822.159299999999</v>
      </c>
      <c r="O6" s="32">
        <v>5973.39</v>
      </c>
      <c r="P6" s="32">
        <f>SUM(P4:P5)</f>
        <v>8347.5809</v>
      </c>
      <c r="Q6" s="32">
        <v>7507.88</v>
      </c>
      <c r="R6" s="32">
        <f>SUM(R4:R5)</f>
        <v>7182.23</v>
      </c>
      <c r="S6" s="32">
        <v>8275.61</v>
      </c>
      <c r="T6" s="32">
        <f>SUM(T4:T5)</f>
        <v>7928.2492999999995</v>
      </c>
      <c r="U6" s="32">
        <v>7737.8336</v>
      </c>
      <c r="V6" s="32">
        <f>SUM(V4:V5)</f>
        <v>8419.95</v>
      </c>
      <c r="W6" s="32">
        <f>8287.7698+1601.4626</f>
        <v>9889.2324</v>
      </c>
      <c r="X6" s="32">
        <v>9342.1248</v>
      </c>
      <c r="Y6" s="32">
        <v>11838.9413</v>
      </c>
      <c r="Z6" s="32">
        <v>11581.9198</v>
      </c>
      <c r="AA6" s="32">
        <v>11581.9198</v>
      </c>
      <c r="AB6" s="32">
        <f aca="true" t="shared" si="0" ref="AB6:AH6">SUM(AB4:AB5)</f>
        <v>11362.3202</v>
      </c>
      <c r="AC6" s="32">
        <f>SUM(AC4:AC5)</f>
        <v>12248.8422</v>
      </c>
      <c r="AD6" s="32">
        <f t="shared" si="0"/>
        <v>12885.4043</v>
      </c>
      <c r="AE6" s="32">
        <f t="shared" si="0"/>
        <v>11661.631000000001</v>
      </c>
      <c r="AF6" s="32">
        <f t="shared" si="0"/>
        <v>13300.309799999999</v>
      </c>
      <c r="AG6" s="32">
        <f t="shared" si="0"/>
        <v>12637.7102</v>
      </c>
      <c r="AH6" s="32">
        <f t="shared" si="0"/>
        <v>14464.922199999999</v>
      </c>
    </row>
    <row r="7" spans="1:33" ht="15.75">
      <c r="A7" s="37" t="s">
        <v>6</v>
      </c>
      <c r="B7" s="6"/>
      <c r="C7" s="2"/>
      <c r="D7" s="6"/>
      <c r="E7" s="13"/>
      <c r="F7" s="6"/>
      <c r="G7" s="6"/>
      <c r="H7" s="6"/>
      <c r="I7" s="6"/>
      <c r="J7" s="6"/>
      <c r="K7" s="6"/>
      <c r="L7" s="6"/>
      <c r="M7" s="2"/>
      <c r="N7" s="6"/>
      <c r="O7" s="52"/>
      <c r="P7" s="6"/>
      <c r="Q7" s="6"/>
      <c r="R7" s="53"/>
      <c r="S7" s="6"/>
      <c r="T7" s="6"/>
      <c r="U7" s="6"/>
      <c r="V7" s="6"/>
      <c r="W7" s="6"/>
      <c r="X7" s="6"/>
      <c r="Y7" s="6"/>
      <c r="Z7" s="6"/>
      <c r="AA7" s="72"/>
      <c r="AB7" s="72"/>
      <c r="AC7" s="83"/>
      <c r="AD7" s="72"/>
      <c r="AE7" s="72"/>
      <c r="AF7" s="83"/>
      <c r="AG7" s="86"/>
    </row>
    <row r="8" spans="1:34" ht="15.75">
      <c r="A8" s="38" t="s">
        <v>3</v>
      </c>
      <c r="B8" s="2">
        <v>65.6421</v>
      </c>
      <c r="C8" s="2">
        <v>67.33210000000001</v>
      </c>
      <c r="D8" s="2">
        <v>95.6836</v>
      </c>
      <c r="E8" s="13">
        <v>24.09</v>
      </c>
      <c r="F8" s="2">
        <v>27.7306</v>
      </c>
      <c r="G8" s="2">
        <v>36.13</v>
      </c>
      <c r="H8" s="2">
        <v>96.7379</v>
      </c>
      <c r="I8" s="2">
        <v>213.83679999999998</v>
      </c>
      <c r="J8" s="2">
        <v>372.6857</v>
      </c>
      <c r="K8" s="2">
        <v>451.8586</v>
      </c>
      <c r="L8" s="2">
        <v>337.2301</v>
      </c>
      <c r="M8" s="2">
        <v>1073.7757</v>
      </c>
      <c r="N8" s="2">
        <v>622.2114</v>
      </c>
      <c r="O8" s="13">
        <v>484.32</v>
      </c>
      <c r="P8" s="2">
        <v>1068.6924</v>
      </c>
      <c r="Q8" s="2">
        <v>733.51</v>
      </c>
      <c r="R8" s="2">
        <v>575.58</v>
      </c>
      <c r="S8" s="2">
        <v>1261.78</v>
      </c>
      <c r="T8" s="2">
        <v>645.2209</v>
      </c>
      <c r="U8" s="2">
        <v>515.3434</v>
      </c>
      <c r="V8" s="2">
        <v>1330.62</v>
      </c>
      <c r="W8" s="2">
        <f>668.528+243.0396</f>
        <v>911.5676000000001</v>
      </c>
      <c r="X8" s="2">
        <v>657.5355</v>
      </c>
      <c r="Y8" s="2">
        <v>974.5387</v>
      </c>
      <c r="Z8" s="2">
        <v>581.4891</v>
      </c>
      <c r="AA8" s="27">
        <v>793.0638</v>
      </c>
      <c r="AB8" s="27">
        <v>499.2193</v>
      </c>
      <c r="AC8" s="83">
        <v>789.7548</v>
      </c>
      <c r="AD8" s="27">
        <v>655.8828</v>
      </c>
      <c r="AE8" s="27">
        <v>483.8142</v>
      </c>
      <c r="AF8" s="89">
        <v>1400.0924</v>
      </c>
      <c r="AG8" s="83">
        <v>756.5863</v>
      </c>
      <c r="AH8" s="90">
        <v>1804.4239</v>
      </c>
    </row>
    <row r="9" spans="1:34" ht="15.75">
      <c r="A9" s="38" t="s">
        <v>4</v>
      </c>
      <c r="B9" s="2">
        <v>0</v>
      </c>
      <c r="C9" s="2">
        <v>0</v>
      </c>
      <c r="D9" s="2">
        <v>0</v>
      </c>
      <c r="E9" s="13">
        <v>-0.0088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-0.093</v>
      </c>
      <c r="Y9" s="2">
        <v>0</v>
      </c>
      <c r="Z9" s="2">
        <v>0</v>
      </c>
      <c r="AA9" s="27">
        <v>0</v>
      </c>
      <c r="AB9" s="27">
        <v>-0.0483</v>
      </c>
      <c r="AC9" s="83">
        <v>0</v>
      </c>
      <c r="AD9" s="27">
        <v>0</v>
      </c>
      <c r="AE9" s="27">
        <v>-1.5859</v>
      </c>
      <c r="AF9" s="83">
        <v>0</v>
      </c>
      <c r="AG9" s="83">
        <v>0</v>
      </c>
      <c r="AH9" s="12">
        <v>0</v>
      </c>
    </row>
    <row r="10" spans="1:34" s="33" customFormat="1" ht="15.75">
      <c r="A10" s="40" t="s">
        <v>7</v>
      </c>
      <c r="B10" s="31">
        <v>65.6421</v>
      </c>
      <c r="C10" s="31">
        <v>67.33210000000001</v>
      </c>
      <c r="D10" s="31">
        <v>95.6836</v>
      </c>
      <c r="E10" s="31">
        <v>24.0812</v>
      </c>
      <c r="F10" s="31">
        <v>27.7306</v>
      </c>
      <c r="G10" s="31">
        <v>36.13</v>
      </c>
      <c r="H10" s="31">
        <v>96.7379</v>
      </c>
      <c r="I10" s="31">
        <v>213.83679999999998</v>
      </c>
      <c r="J10" s="31">
        <v>372.6857</v>
      </c>
      <c r="K10" s="31">
        <v>451.8586</v>
      </c>
      <c r="L10" s="31">
        <v>337.2301</v>
      </c>
      <c r="M10" s="31">
        <v>1073.7757</v>
      </c>
      <c r="N10" s="31">
        <f>SUM(N8:N9)</f>
        <v>622.2114</v>
      </c>
      <c r="O10" s="31">
        <v>484.32</v>
      </c>
      <c r="P10" s="31">
        <f>SUM(P8:P9)</f>
        <v>1068.6924</v>
      </c>
      <c r="Q10" s="31">
        <v>733.51</v>
      </c>
      <c r="R10" s="31">
        <f>SUM(R8:R9)</f>
        <v>575.58</v>
      </c>
      <c r="S10" s="31">
        <v>1261.78</v>
      </c>
      <c r="T10" s="31">
        <f>SUM(T8:T9)</f>
        <v>645.2209</v>
      </c>
      <c r="U10" s="31">
        <v>515.34</v>
      </c>
      <c r="V10" s="31">
        <f>SUM(V8:V9)</f>
        <v>1330.62</v>
      </c>
      <c r="W10" s="31">
        <v>911.57</v>
      </c>
      <c r="X10" s="31">
        <v>657.4425</v>
      </c>
      <c r="Y10" s="31">
        <v>974.5387</v>
      </c>
      <c r="Z10" s="31">
        <v>581.4891</v>
      </c>
      <c r="AA10" s="73">
        <v>793.0638</v>
      </c>
      <c r="AB10" s="84">
        <f aca="true" t="shared" si="1" ref="AB10:AH10">SUM(AB8:AB9)</f>
        <v>499.171</v>
      </c>
      <c r="AC10" s="84">
        <f t="shared" si="1"/>
        <v>789.7548</v>
      </c>
      <c r="AD10" s="84">
        <f t="shared" si="1"/>
        <v>655.8828</v>
      </c>
      <c r="AE10" s="84">
        <f t="shared" si="1"/>
        <v>482.22830000000005</v>
      </c>
      <c r="AF10" s="84">
        <f t="shared" si="1"/>
        <v>1400.0924</v>
      </c>
      <c r="AG10" s="84">
        <f t="shared" si="1"/>
        <v>756.5863</v>
      </c>
      <c r="AH10" s="91">
        <f t="shared" si="1"/>
        <v>1804.4239</v>
      </c>
    </row>
    <row r="11" spans="1:34" s="33" customFormat="1" ht="15.75">
      <c r="A11" s="41" t="s">
        <v>8</v>
      </c>
      <c r="B11" s="4">
        <v>1202.2087000000001</v>
      </c>
      <c r="C11" s="4">
        <v>1312.7974000000002</v>
      </c>
      <c r="D11" s="4">
        <v>1525.1516</v>
      </c>
      <c r="E11" s="4">
        <v>2051.0912000000003</v>
      </c>
      <c r="F11" s="4">
        <v>2352.1561999999994</v>
      </c>
      <c r="G11" s="4">
        <v>2561.5963</v>
      </c>
      <c r="H11" s="4">
        <v>3367.3129999999996</v>
      </c>
      <c r="I11" s="4">
        <v>3891.6468999999997</v>
      </c>
      <c r="J11" s="4">
        <f>J10+J6</f>
        <v>5028.453</v>
      </c>
      <c r="K11" s="4">
        <v>5297.890799999999</v>
      </c>
      <c r="L11" s="4">
        <v>4751.6276</v>
      </c>
      <c r="M11" s="4">
        <v>8703.3589</v>
      </c>
      <c r="N11" s="4">
        <f>N6+N10</f>
        <v>7444.3706999999995</v>
      </c>
      <c r="O11" s="4">
        <v>6457.71</v>
      </c>
      <c r="P11" s="4">
        <f>P6+P10</f>
        <v>9416.2733</v>
      </c>
      <c r="Q11" s="4">
        <v>8241.39</v>
      </c>
      <c r="R11" s="4">
        <f>R10+R6</f>
        <v>7757.8099999999995</v>
      </c>
      <c r="S11" s="4">
        <v>9537.39</v>
      </c>
      <c r="T11" s="4">
        <f>T10+T6</f>
        <v>8573.4702</v>
      </c>
      <c r="U11" s="4">
        <f>U10+U6</f>
        <v>8253.1736</v>
      </c>
      <c r="V11" s="4">
        <f>V10+V6</f>
        <v>9750.57</v>
      </c>
      <c r="W11" s="4">
        <f>W10+W6</f>
        <v>10800.8024</v>
      </c>
      <c r="X11" s="4">
        <v>9999.5673</v>
      </c>
      <c r="Y11" s="4">
        <f>Y10+Y6</f>
        <v>12813.48</v>
      </c>
      <c r="Z11" s="4">
        <v>12163.4089</v>
      </c>
      <c r="AA11" s="74">
        <v>13034.6308</v>
      </c>
      <c r="AB11" s="4">
        <f aca="true" t="shared" si="2" ref="AB11:AH11">AB6+AB10</f>
        <v>11861.4912</v>
      </c>
      <c r="AC11" s="4">
        <f>AC6+AC10</f>
        <v>13038.597</v>
      </c>
      <c r="AD11" s="4">
        <f t="shared" si="2"/>
        <v>13541.2871</v>
      </c>
      <c r="AE11" s="4">
        <f t="shared" si="2"/>
        <v>12143.859300000002</v>
      </c>
      <c r="AF11" s="4">
        <f t="shared" si="2"/>
        <v>14700.402199999999</v>
      </c>
      <c r="AG11" s="4">
        <f t="shared" si="2"/>
        <v>13394.2965</v>
      </c>
      <c r="AH11" s="92">
        <f t="shared" si="2"/>
        <v>16269.346099999999</v>
      </c>
    </row>
    <row r="12" spans="1:34" ht="15.75">
      <c r="A12" s="38"/>
      <c r="B12" s="2"/>
      <c r="C12" s="2"/>
      <c r="D12" s="2"/>
      <c r="E12" s="13"/>
      <c r="F12" s="2"/>
      <c r="G12" s="2"/>
      <c r="H12" s="2"/>
      <c r="I12" s="2"/>
      <c r="J12" s="2"/>
      <c r="K12" s="2"/>
      <c r="L12" s="2"/>
      <c r="M12" s="2"/>
      <c r="N12" s="2"/>
      <c r="O12" s="13"/>
      <c r="P12" s="2"/>
      <c r="Q12" s="2"/>
      <c r="R12" s="54"/>
      <c r="S12" s="2"/>
      <c r="T12" s="2"/>
      <c r="U12" s="2"/>
      <c r="V12" s="2"/>
      <c r="W12" s="2"/>
      <c r="X12" s="2"/>
      <c r="Y12" s="2"/>
      <c r="Z12" s="2"/>
      <c r="AA12" s="27"/>
      <c r="AB12" s="27"/>
      <c r="AC12" s="83"/>
      <c r="AD12" s="27"/>
      <c r="AE12" s="27"/>
      <c r="AF12" s="83"/>
      <c r="AG12" s="83"/>
      <c r="AH12" s="83"/>
    </row>
    <row r="13" spans="1:34" ht="15.75">
      <c r="A13" s="42" t="s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55"/>
      <c r="S13" s="7"/>
      <c r="T13" s="7"/>
      <c r="U13" s="7"/>
      <c r="V13" s="7"/>
      <c r="W13" s="7"/>
      <c r="X13" s="7"/>
      <c r="Y13" s="7"/>
      <c r="Z13" s="7"/>
      <c r="AA13" s="75"/>
      <c r="AB13" s="75"/>
      <c r="AC13" s="7"/>
      <c r="AD13" s="75"/>
      <c r="AE13" s="75"/>
      <c r="AF13" s="58"/>
      <c r="AG13" s="95"/>
      <c r="AH13" s="95"/>
    </row>
    <row r="14" spans="1:34" ht="15.75">
      <c r="A14" s="37" t="s">
        <v>2</v>
      </c>
      <c r="B14" s="6"/>
      <c r="C14" s="2"/>
      <c r="D14" s="6"/>
      <c r="E14" s="13"/>
      <c r="F14" s="6"/>
      <c r="G14" s="6"/>
      <c r="H14" s="6"/>
      <c r="I14" s="6"/>
      <c r="J14" s="6"/>
      <c r="K14" s="6"/>
      <c r="L14" s="6"/>
      <c r="M14" s="2"/>
      <c r="N14" s="6"/>
      <c r="O14" s="52"/>
      <c r="P14" s="6"/>
      <c r="Q14" s="6"/>
      <c r="R14" s="53"/>
      <c r="S14" s="6"/>
      <c r="T14" s="6"/>
      <c r="U14" s="6"/>
      <c r="V14" s="6"/>
      <c r="W14" s="6"/>
      <c r="X14" s="6"/>
      <c r="Y14" s="6"/>
      <c r="Z14" s="6"/>
      <c r="AA14" s="72"/>
      <c r="AB14" s="72"/>
      <c r="AC14" s="83"/>
      <c r="AD14" s="72"/>
      <c r="AE14" s="72"/>
      <c r="AF14" s="83"/>
      <c r="AG14" s="83"/>
      <c r="AH14" s="83"/>
    </row>
    <row r="15" spans="1:34" ht="15.75">
      <c r="A15" s="38" t="s">
        <v>10</v>
      </c>
      <c r="B15" s="2">
        <v>4565.2763</v>
      </c>
      <c r="C15" s="2">
        <v>4828.4689</v>
      </c>
      <c r="D15" s="2">
        <v>5309.949100000001</v>
      </c>
      <c r="E15" s="13">
        <v>7522.589999999999</v>
      </c>
      <c r="F15" s="2">
        <v>9091.028100000001</v>
      </c>
      <c r="G15" s="2">
        <v>10024.9699</v>
      </c>
      <c r="H15" s="2">
        <v>11392.0975</v>
      </c>
      <c r="I15" s="2">
        <v>12730.7172</v>
      </c>
      <c r="J15" s="2">
        <v>15917.0958</v>
      </c>
      <c r="K15" s="2">
        <v>16316.9024</v>
      </c>
      <c r="L15" s="2">
        <v>15019.1768</v>
      </c>
      <c r="M15" s="2">
        <v>22346.5477</v>
      </c>
      <c r="N15" s="2">
        <v>20141.9079</v>
      </c>
      <c r="O15" s="13">
        <v>19076.56</v>
      </c>
      <c r="P15" s="2">
        <v>23317.4011</v>
      </c>
      <c r="Q15" s="27">
        <v>21820.6143</v>
      </c>
      <c r="R15" s="2">
        <v>20727.79</v>
      </c>
      <c r="S15" s="2">
        <v>24812.9123</v>
      </c>
      <c r="T15" s="2">
        <v>25141.6184</v>
      </c>
      <c r="U15" s="2">
        <v>24106.4135</v>
      </c>
      <c r="V15" s="2">
        <v>26386.48</v>
      </c>
      <c r="W15" s="2">
        <f>23168.54+4410.83</f>
        <v>27579.370000000003</v>
      </c>
      <c r="X15" s="2">
        <v>26288.9134</v>
      </c>
      <c r="Y15" s="2">
        <v>33206.4762</v>
      </c>
      <c r="Z15" s="2">
        <v>34858.9901</v>
      </c>
      <c r="AA15" s="27">
        <v>38703.8996</v>
      </c>
      <c r="AB15" s="16">
        <v>34158.6936</v>
      </c>
      <c r="AC15" s="83">
        <v>38712.2092</v>
      </c>
      <c r="AD15" s="27">
        <v>34811.9332</v>
      </c>
      <c r="AE15" s="27">
        <v>33145.8443</v>
      </c>
      <c r="AF15" s="83">
        <v>38093.4234</v>
      </c>
      <c r="AG15" s="13">
        <v>36042.737</v>
      </c>
      <c r="AH15" s="2">
        <v>42088.9254</v>
      </c>
    </row>
    <row r="16" spans="1:34" ht="15.75">
      <c r="A16" s="38" t="s">
        <v>11</v>
      </c>
      <c r="B16" s="2">
        <v>40.563500000000005</v>
      </c>
      <c r="C16" s="2">
        <v>41.5553</v>
      </c>
      <c r="D16" s="2">
        <v>52.2549</v>
      </c>
      <c r="E16" s="13">
        <v>54.230000000000004</v>
      </c>
      <c r="F16" s="2">
        <v>46.8274</v>
      </c>
      <c r="G16" s="2">
        <v>69.0066</v>
      </c>
      <c r="H16" s="2">
        <v>84.762</v>
      </c>
      <c r="I16" s="2">
        <v>106.41389999999998</v>
      </c>
      <c r="J16" s="2">
        <v>149.6591</v>
      </c>
      <c r="K16" s="2">
        <v>147.2816</v>
      </c>
      <c r="L16" s="2">
        <v>137.5985</v>
      </c>
      <c r="M16" s="2">
        <v>154.0425</v>
      </c>
      <c r="N16" s="2">
        <v>153.5754</v>
      </c>
      <c r="O16" s="13">
        <v>141.23</v>
      </c>
      <c r="P16" s="2">
        <v>153.4943</v>
      </c>
      <c r="Q16" s="56">
        <v>159.03</v>
      </c>
      <c r="R16" s="13">
        <v>152.11</v>
      </c>
      <c r="S16" s="2">
        <v>151.2</v>
      </c>
      <c r="T16" s="2">
        <v>196.51</v>
      </c>
      <c r="U16" s="2">
        <v>187.2995</v>
      </c>
      <c r="V16" s="2">
        <v>174.24</v>
      </c>
      <c r="W16" s="2">
        <f>189.95+0.38</f>
        <v>190.32999999999998</v>
      </c>
      <c r="X16" s="2">
        <v>169.2545</v>
      </c>
      <c r="Y16" s="2">
        <v>233.93</v>
      </c>
      <c r="Z16" s="2">
        <v>198.6751</v>
      </c>
      <c r="AA16" s="27">
        <v>223.7735</v>
      </c>
      <c r="AB16" s="27">
        <v>198.6751</v>
      </c>
      <c r="AC16" s="83">
        <v>222.9143</v>
      </c>
      <c r="AD16" s="27">
        <v>191.9526</v>
      </c>
      <c r="AE16" s="27">
        <v>186.0103</v>
      </c>
      <c r="AF16" s="83">
        <v>238.5456</v>
      </c>
      <c r="AG16" s="13">
        <v>217.6451</v>
      </c>
      <c r="AH16" s="2">
        <v>245.0797</v>
      </c>
    </row>
    <row r="17" spans="1:34" ht="15.75">
      <c r="A17" s="38" t="s">
        <v>12</v>
      </c>
      <c r="B17" s="2">
        <v>29.1956</v>
      </c>
      <c r="C17" s="2">
        <v>24.388499999999997</v>
      </c>
      <c r="D17" s="2">
        <v>30.156800000000004</v>
      </c>
      <c r="E17" s="13">
        <v>40.25</v>
      </c>
      <c r="F17" s="2">
        <v>40.4295</v>
      </c>
      <c r="G17" s="2">
        <v>48.8835</v>
      </c>
      <c r="H17" s="2">
        <v>54.2589</v>
      </c>
      <c r="I17" s="2">
        <v>66.88470000000001</v>
      </c>
      <c r="J17" s="2">
        <v>106.9072</v>
      </c>
      <c r="K17" s="2">
        <v>91.2497</v>
      </c>
      <c r="L17" s="2">
        <v>85.6806</v>
      </c>
      <c r="M17" s="2">
        <v>111.892</v>
      </c>
      <c r="N17" s="2">
        <v>119.0943</v>
      </c>
      <c r="O17" s="13">
        <v>77.27</v>
      </c>
      <c r="P17" s="2">
        <v>132.9222</v>
      </c>
      <c r="Q17" s="27">
        <v>108.1544</v>
      </c>
      <c r="R17" s="2">
        <v>87.35</v>
      </c>
      <c r="S17" s="2">
        <v>128.3</v>
      </c>
      <c r="T17" s="2">
        <v>115.4039</v>
      </c>
      <c r="U17" s="2">
        <v>99.8905</v>
      </c>
      <c r="V17" s="2">
        <v>120.73</v>
      </c>
      <c r="W17" s="2">
        <v>117.21</v>
      </c>
      <c r="X17" s="2">
        <v>108.2098</v>
      </c>
      <c r="Y17" s="2">
        <v>135.6033</v>
      </c>
      <c r="Z17" s="2">
        <v>135.0177</v>
      </c>
      <c r="AA17" s="27">
        <v>135.3859</v>
      </c>
      <c r="AB17" s="27">
        <v>110.6757</v>
      </c>
      <c r="AC17" s="83">
        <v>122.6359</v>
      </c>
      <c r="AD17" s="27">
        <v>111.9367</v>
      </c>
      <c r="AE17" s="27">
        <v>79.1619</v>
      </c>
      <c r="AF17" s="83">
        <v>127.4301</v>
      </c>
      <c r="AG17" s="13">
        <v>92.5362</v>
      </c>
      <c r="AH17" s="2">
        <v>153.3102</v>
      </c>
    </row>
    <row r="18" spans="1:34" ht="15.75">
      <c r="A18" s="38" t="s">
        <v>13</v>
      </c>
      <c r="B18" s="2">
        <v>16.951700000000002</v>
      </c>
      <c r="C18" s="2">
        <v>22.931900000000002</v>
      </c>
      <c r="D18" s="2">
        <v>30.7842</v>
      </c>
      <c r="E18" s="13">
        <v>35.7667</v>
      </c>
      <c r="F18" s="2">
        <v>33.900200000000005</v>
      </c>
      <c r="G18" s="2">
        <v>38.8155</v>
      </c>
      <c r="H18" s="2">
        <v>54.5903</v>
      </c>
      <c r="I18" s="2">
        <v>48.4633</v>
      </c>
      <c r="J18" s="2">
        <v>87.4226</v>
      </c>
      <c r="K18" s="2">
        <v>85.5191</v>
      </c>
      <c r="L18" s="2">
        <v>65.2049</v>
      </c>
      <c r="M18" s="2">
        <v>81.2712</v>
      </c>
      <c r="N18" s="2">
        <v>82.2831</v>
      </c>
      <c r="O18" s="13">
        <v>67.86</v>
      </c>
      <c r="P18" s="2">
        <v>103.8509</v>
      </c>
      <c r="Q18" s="27">
        <v>133.42</v>
      </c>
      <c r="R18" s="2">
        <v>129.7</v>
      </c>
      <c r="S18" s="2">
        <v>130.24</v>
      </c>
      <c r="T18" s="2">
        <v>109.6573</v>
      </c>
      <c r="U18" s="2">
        <v>104.54</v>
      </c>
      <c r="V18" s="2">
        <v>125.73</v>
      </c>
      <c r="W18" s="2">
        <f>125.41+0.2</f>
        <v>125.61</v>
      </c>
      <c r="X18" s="2">
        <v>101.7049</v>
      </c>
      <c r="Y18" s="2">
        <v>145.04</v>
      </c>
      <c r="Z18" s="2">
        <v>135.4101</v>
      </c>
      <c r="AA18" s="27">
        <v>148.9622</v>
      </c>
      <c r="AB18" s="27">
        <v>126.4005</v>
      </c>
      <c r="AC18" s="83">
        <v>148.2507</v>
      </c>
      <c r="AD18" s="27">
        <v>135.655</v>
      </c>
      <c r="AE18" s="27">
        <v>114.2632</v>
      </c>
      <c r="AF18" s="83">
        <v>145.5121</v>
      </c>
      <c r="AG18" s="13">
        <v>119.6185</v>
      </c>
      <c r="AH18" s="2">
        <v>153.9419</v>
      </c>
    </row>
    <row r="19" spans="1:34" s="33" customFormat="1" ht="15.75">
      <c r="A19" s="39" t="s">
        <v>5</v>
      </c>
      <c r="B19" s="32">
        <v>4651.9871</v>
      </c>
      <c r="C19" s="32">
        <v>4917.344599999999</v>
      </c>
      <c r="D19" s="32">
        <v>5423.145</v>
      </c>
      <c r="E19" s="32">
        <v>7652.836699999999</v>
      </c>
      <c r="F19" s="32">
        <v>9212.185200000002</v>
      </c>
      <c r="G19" s="32">
        <v>10181.675500000001</v>
      </c>
      <c r="H19" s="32">
        <v>11585.708700000001</v>
      </c>
      <c r="I19" s="32">
        <v>12952.479099999999</v>
      </c>
      <c r="J19" s="32">
        <v>16261.0847</v>
      </c>
      <c r="K19" s="32">
        <v>16646.9528</v>
      </c>
      <c r="L19" s="32">
        <v>15307.6608</v>
      </c>
      <c r="M19" s="32">
        <v>22729.4534</v>
      </c>
      <c r="N19" s="32">
        <f>SUM(N15:N18)</f>
        <v>20496.8607</v>
      </c>
      <c r="O19" s="32">
        <v>19362.93</v>
      </c>
      <c r="P19" s="32">
        <f>SUM(P15:P18)</f>
        <v>23707.6685</v>
      </c>
      <c r="Q19" s="57">
        <v>22221.22</v>
      </c>
      <c r="R19" s="32">
        <f>SUM(R15:R18)</f>
        <v>21096.95</v>
      </c>
      <c r="S19" s="32">
        <v>25222.66</v>
      </c>
      <c r="T19" s="32">
        <f>SUM(T15:T18)</f>
        <v>25563.189599999998</v>
      </c>
      <c r="U19" s="32">
        <v>24498.2054</v>
      </c>
      <c r="V19" s="32">
        <f>SUM(V15:V18)</f>
        <v>26807.18</v>
      </c>
      <c r="W19" s="32">
        <f>23601.1+4411.41</f>
        <v>28012.51</v>
      </c>
      <c r="X19" s="32">
        <v>26668.0826</v>
      </c>
      <c r="Y19" s="32">
        <v>33721.3539</v>
      </c>
      <c r="Z19" s="32">
        <v>35335.3308</v>
      </c>
      <c r="AA19" s="32">
        <v>35335.3308</v>
      </c>
      <c r="AB19" s="32">
        <f aca="true" t="shared" si="3" ref="AB19:AH19">SUM(AB15:AB18)</f>
        <v>34594.4449</v>
      </c>
      <c r="AC19" s="32">
        <f t="shared" si="3"/>
        <v>39206.01009999999</v>
      </c>
      <c r="AD19" s="32">
        <f t="shared" si="3"/>
        <v>35251.47749999999</v>
      </c>
      <c r="AE19" s="32">
        <f t="shared" si="3"/>
        <v>33525.2797</v>
      </c>
      <c r="AF19" s="32">
        <f t="shared" si="3"/>
        <v>38604.911199999995</v>
      </c>
      <c r="AG19" s="32">
        <f t="shared" si="3"/>
        <v>36472.5368</v>
      </c>
      <c r="AH19" s="32">
        <f t="shared" si="3"/>
        <v>42641.2572</v>
      </c>
    </row>
    <row r="20" spans="1:34" ht="15.75">
      <c r="A20" s="43" t="s">
        <v>14</v>
      </c>
      <c r="B20" s="6"/>
      <c r="C20" s="2"/>
      <c r="D20" s="6"/>
      <c r="E20" s="13"/>
      <c r="F20" s="6"/>
      <c r="G20" s="6"/>
      <c r="H20" s="6"/>
      <c r="I20" s="6"/>
      <c r="J20" s="6"/>
      <c r="K20" s="6"/>
      <c r="L20" s="6"/>
      <c r="M20" s="2"/>
      <c r="N20" s="6"/>
      <c r="O20" s="52"/>
      <c r="P20" s="6"/>
      <c r="Q20" s="6"/>
      <c r="R20" s="53"/>
      <c r="S20" s="6"/>
      <c r="T20" s="6"/>
      <c r="U20" s="6"/>
      <c r="V20" s="6"/>
      <c r="W20" s="6"/>
      <c r="X20" s="6"/>
      <c r="Y20" s="6"/>
      <c r="Z20" s="6"/>
      <c r="AA20" s="72"/>
      <c r="AB20" s="72"/>
      <c r="AC20" s="6"/>
      <c r="AD20" s="72"/>
      <c r="AE20" s="72"/>
      <c r="AF20" s="6"/>
      <c r="AG20" s="83"/>
      <c r="AH20" s="83"/>
    </row>
    <row r="21" spans="1:34" ht="15.75">
      <c r="A21" s="38" t="s">
        <v>15</v>
      </c>
      <c r="B21" s="2">
        <v>42.42100000000001</v>
      </c>
      <c r="C21" s="2">
        <v>55.5081</v>
      </c>
      <c r="D21" s="2">
        <v>71.28710000000001</v>
      </c>
      <c r="E21" s="13">
        <v>56.4954</v>
      </c>
      <c r="F21" s="2">
        <v>66.5476</v>
      </c>
      <c r="G21" s="2">
        <v>54.5315</v>
      </c>
      <c r="H21" s="2">
        <v>78.29169999999999</v>
      </c>
      <c r="I21" s="2">
        <v>120.2256</v>
      </c>
      <c r="J21" s="2">
        <v>141.9628</v>
      </c>
      <c r="K21" s="2">
        <v>130.2768</v>
      </c>
      <c r="L21" s="2">
        <v>63.3616</v>
      </c>
      <c r="M21" s="2">
        <v>143.9344</v>
      </c>
      <c r="N21" s="2">
        <v>76.1887</v>
      </c>
      <c r="O21" s="13">
        <v>56.4</v>
      </c>
      <c r="P21" s="2">
        <v>116.9016</v>
      </c>
      <c r="Q21" s="2">
        <v>170.04</v>
      </c>
      <c r="R21" s="2">
        <v>155.02</v>
      </c>
      <c r="S21" s="2">
        <v>239.12</v>
      </c>
      <c r="T21" s="2">
        <v>139.1237</v>
      </c>
      <c r="U21" s="2">
        <v>119.0737</v>
      </c>
      <c r="V21" s="2">
        <v>881</v>
      </c>
      <c r="W21" s="2">
        <f>372.5528+212.9245</f>
        <v>585.4773</v>
      </c>
      <c r="X21" s="2">
        <v>514.6188</v>
      </c>
      <c r="Y21" s="2">
        <f>831.9643</f>
        <v>831.9643</v>
      </c>
      <c r="Z21" s="2">
        <v>900.6324</v>
      </c>
      <c r="AA21" s="27">
        <v>877.6534</v>
      </c>
      <c r="AB21" s="27">
        <v>825.2141</v>
      </c>
      <c r="AC21" s="2">
        <v>808.0812</v>
      </c>
      <c r="AD21" s="27">
        <v>891.9821</v>
      </c>
      <c r="AE21" s="27">
        <v>766.0632</v>
      </c>
      <c r="AF21" s="2">
        <v>1412.536</v>
      </c>
      <c r="AG21" s="12">
        <v>7577.515</v>
      </c>
      <c r="AH21" s="96">
        <v>1667.8095</v>
      </c>
    </row>
    <row r="22" spans="1:34" s="33" customFormat="1" ht="15.75">
      <c r="A22" s="40" t="s">
        <v>7</v>
      </c>
      <c r="B22" s="31">
        <v>42.42100000000001</v>
      </c>
      <c r="C22" s="31">
        <v>55.5081</v>
      </c>
      <c r="D22" s="31">
        <v>71.28710000000001</v>
      </c>
      <c r="E22" s="31">
        <v>56.4954</v>
      </c>
      <c r="F22" s="31">
        <v>66.5476</v>
      </c>
      <c r="G22" s="31">
        <v>54.5315</v>
      </c>
      <c r="H22" s="31">
        <v>78.29169999999999</v>
      </c>
      <c r="I22" s="31">
        <v>120.2256</v>
      </c>
      <c r="J22" s="31">
        <v>141.9628</v>
      </c>
      <c r="K22" s="31">
        <v>130.2768</v>
      </c>
      <c r="L22" s="31">
        <v>63.3616</v>
      </c>
      <c r="M22" s="31">
        <v>143.9344</v>
      </c>
      <c r="N22" s="31">
        <f>SUM(N21)</f>
        <v>76.1887</v>
      </c>
      <c r="O22" s="31">
        <v>56.4</v>
      </c>
      <c r="P22" s="31">
        <f>SUM(P21)</f>
        <v>116.9016</v>
      </c>
      <c r="Q22" s="31">
        <v>170.04</v>
      </c>
      <c r="R22" s="31">
        <v>155.02</v>
      </c>
      <c r="S22" s="31">
        <v>239.12</v>
      </c>
      <c r="T22" s="31">
        <v>139.1237</v>
      </c>
      <c r="U22" s="31">
        <v>119.0737</v>
      </c>
      <c r="V22" s="31">
        <v>881</v>
      </c>
      <c r="W22" s="31">
        <v>585.4773</v>
      </c>
      <c r="X22" s="31">
        <v>514.6188</v>
      </c>
      <c r="Y22" s="31">
        <v>831.9643</v>
      </c>
      <c r="Z22" s="31">
        <v>900.6324</v>
      </c>
      <c r="AA22" s="73">
        <v>877.6534</v>
      </c>
      <c r="AB22" s="31">
        <f aca="true" t="shared" si="4" ref="AB22:AH22">SUM(AB21)</f>
        <v>825.2141</v>
      </c>
      <c r="AC22" s="31">
        <f t="shared" si="4"/>
        <v>808.0812</v>
      </c>
      <c r="AD22" s="31">
        <f t="shared" si="4"/>
        <v>891.9821</v>
      </c>
      <c r="AE22" s="31">
        <f t="shared" si="4"/>
        <v>766.0632</v>
      </c>
      <c r="AF22" s="31">
        <f t="shared" si="4"/>
        <v>1412.536</v>
      </c>
      <c r="AG22" s="31">
        <f t="shared" si="4"/>
        <v>7577.515</v>
      </c>
      <c r="AH22" s="31">
        <f t="shared" si="4"/>
        <v>1667.8095</v>
      </c>
    </row>
    <row r="23" spans="1:34" s="33" customFormat="1" ht="15.75">
      <c r="A23" s="41" t="s">
        <v>16</v>
      </c>
      <c r="B23" s="4">
        <v>4694.408100000001</v>
      </c>
      <c r="C23" s="4">
        <v>4972.8526999999995</v>
      </c>
      <c r="D23" s="4">
        <v>5494.4321</v>
      </c>
      <c r="E23" s="4">
        <v>7709.332099999999</v>
      </c>
      <c r="F23" s="4">
        <v>9278.732800000002</v>
      </c>
      <c r="G23" s="4">
        <v>10236.207</v>
      </c>
      <c r="H23" s="4">
        <v>11664.0004</v>
      </c>
      <c r="I23" s="4">
        <v>13072.704699999998</v>
      </c>
      <c r="J23" s="4">
        <f>J22+J19</f>
        <v>16403.0475</v>
      </c>
      <c r="K23" s="4">
        <v>16777.2296</v>
      </c>
      <c r="L23" s="4">
        <v>15371.0224</v>
      </c>
      <c r="M23" s="4">
        <v>22873.387799999997</v>
      </c>
      <c r="N23" s="4">
        <f>N19+N22</f>
        <v>20573.0494</v>
      </c>
      <c r="O23" s="4">
        <v>19419.33</v>
      </c>
      <c r="P23" s="4">
        <f>P19+P22</f>
        <v>23824.5701</v>
      </c>
      <c r="Q23" s="4">
        <v>22391.26</v>
      </c>
      <c r="R23" s="4">
        <f>R22+R19</f>
        <v>21251.97</v>
      </c>
      <c r="S23" s="4">
        <v>25461.78</v>
      </c>
      <c r="T23" s="4">
        <f>T22+T19</f>
        <v>25702.313299999998</v>
      </c>
      <c r="U23" s="4">
        <f>U22+U19</f>
        <v>24617.2791</v>
      </c>
      <c r="V23" s="4">
        <f>V22+V19</f>
        <v>27688.18</v>
      </c>
      <c r="W23" s="4">
        <f>W22+W19</f>
        <v>28597.987299999997</v>
      </c>
      <c r="X23" s="4">
        <v>27182.7014</v>
      </c>
      <c r="Y23" s="4">
        <f>Y22+Y19</f>
        <v>34553.3182</v>
      </c>
      <c r="Z23" s="4">
        <v>36235.9632</v>
      </c>
      <c r="AA23" s="74">
        <v>40089.6746</v>
      </c>
      <c r="AB23" s="4">
        <f aca="true" t="shared" si="5" ref="AB23:AH23">AB19+AB22</f>
        <v>35419.659</v>
      </c>
      <c r="AC23" s="4">
        <f t="shared" si="5"/>
        <v>40014.09129999999</v>
      </c>
      <c r="AD23" s="4">
        <f t="shared" si="5"/>
        <v>36143.459599999995</v>
      </c>
      <c r="AE23" s="4">
        <f t="shared" si="5"/>
        <v>34291.342899999996</v>
      </c>
      <c r="AF23" s="4">
        <f t="shared" si="5"/>
        <v>40017.447199999995</v>
      </c>
      <c r="AG23" s="4">
        <f t="shared" si="5"/>
        <v>44050.0518</v>
      </c>
      <c r="AH23" s="4">
        <f t="shared" si="5"/>
        <v>44309.0667</v>
      </c>
    </row>
    <row r="24" spans="1:34" ht="15.75">
      <c r="A24" s="38"/>
      <c r="B24" s="2"/>
      <c r="C24" s="2"/>
      <c r="D24" s="2"/>
      <c r="E24" s="13"/>
      <c r="F24" s="2"/>
      <c r="G24" s="2"/>
      <c r="H24" s="2"/>
      <c r="I24" s="2"/>
      <c r="J24" s="2"/>
      <c r="K24" s="2"/>
      <c r="L24" s="2"/>
      <c r="M24" s="2"/>
      <c r="N24" s="2"/>
      <c r="O24" s="13"/>
      <c r="P24" s="2"/>
      <c r="Q24" s="2"/>
      <c r="R24" s="54"/>
      <c r="S24" s="2"/>
      <c r="T24" s="2"/>
      <c r="U24" s="2"/>
      <c r="V24" s="2"/>
      <c r="W24" s="2"/>
      <c r="X24" s="2"/>
      <c r="Y24" s="2"/>
      <c r="Z24" s="2"/>
      <c r="AA24" s="27"/>
      <c r="AB24" s="27"/>
      <c r="AC24" s="2"/>
      <c r="AD24" s="27"/>
      <c r="AE24" s="27"/>
      <c r="AF24" s="2"/>
      <c r="AG24" s="83"/>
      <c r="AH24" s="83"/>
    </row>
    <row r="25" spans="1:34" ht="15.75">
      <c r="A25" s="42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55"/>
      <c r="S25" s="7"/>
      <c r="T25" s="7"/>
      <c r="U25" s="7"/>
      <c r="V25" s="7"/>
      <c r="W25" s="7"/>
      <c r="X25" s="7"/>
      <c r="Y25" s="7"/>
      <c r="Z25" s="7"/>
      <c r="AA25" s="75"/>
      <c r="AB25" s="75"/>
      <c r="AC25" s="7"/>
      <c r="AD25" s="75"/>
      <c r="AE25" s="75"/>
      <c r="AF25" s="58"/>
      <c r="AG25" s="95"/>
      <c r="AH25" s="95"/>
    </row>
    <row r="26" spans="1:34" ht="15.75">
      <c r="A26" s="37" t="s">
        <v>2</v>
      </c>
      <c r="B26" s="6"/>
      <c r="C26" s="2"/>
      <c r="D26" s="6"/>
      <c r="E26" s="13"/>
      <c r="F26" s="6"/>
      <c r="G26" s="6"/>
      <c r="H26" s="6"/>
      <c r="I26" s="6"/>
      <c r="J26" s="6"/>
      <c r="K26" s="6"/>
      <c r="L26" s="6"/>
      <c r="M26" s="2"/>
      <c r="N26" s="6"/>
      <c r="O26" s="52"/>
      <c r="P26" s="6"/>
      <c r="Q26" s="6"/>
      <c r="R26" s="53"/>
      <c r="S26" s="6"/>
      <c r="T26" s="6"/>
      <c r="U26" s="6"/>
      <c r="V26" s="6"/>
      <c r="W26" s="6"/>
      <c r="X26" s="6"/>
      <c r="Y26" s="6"/>
      <c r="Z26" s="6"/>
      <c r="AA26" s="72"/>
      <c r="AB26" s="72"/>
      <c r="AC26" s="6"/>
      <c r="AD26" s="72"/>
      <c r="AE26" s="72"/>
      <c r="AF26" s="6"/>
      <c r="AG26" s="83"/>
      <c r="AH26" s="83"/>
    </row>
    <row r="27" spans="1:37" ht="15.75">
      <c r="A27" s="38" t="s">
        <v>18</v>
      </c>
      <c r="B27" s="2">
        <v>907.0929000000001</v>
      </c>
      <c r="C27" s="2">
        <v>918.0681999999999</v>
      </c>
      <c r="D27" s="2">
        <v>943.4146000000001</v>
      </c>
      <c r="E27" s="13">
        <v>1304.2169999999999</v>
      </c>
      <c r="F27" s="2">
        <v>1514.3691</v>
      </c>
      <c r="G27" s="2">
        <v>1480.7577</v>
      </c>
      <c r="H27" s="2">
        <v>1633.332</v>
      </c>
      <c r="I27" s="2">
        <v>1696.4979999999998</v>
      </c>
      <c r="J27" s="2">
        <v>1858.7004</v>
      </c>
      <c r="K27" s="2">
        <v>1891.4939</v>
      </c>
      <c r="L27" s="2">
        <v>1841.4992</v>
      </c>
      <c r="M27" s="2">
        <v>2082.1222</v>
      </c>
      <c r="N27" s="2">
        <v>2145.0964</v>
      </c>
      <c r="O27" s="13">
        <v>2071.02</v>
      </c>
      <c r="P27" s="2">
        <v>2250.4743</v>
      </c>
      <c r="Q27" s="2">
        <v>2519.58</v>
      </c>
      <c r="R27" s="2">
        <v>2408.31</v>
      </c>
      <c r="S27" s="2">
        <v>2516.83</v>
      </c>
      <c r="T27" s="2">
        <v>2848.8904</v>
      </c>
      <c r="U27" s="2">
        <v>2624.63</v>
      </c>
      <c r="V27" s="2">
        <v>3040.06</v>
      </c>
      <c r="W27" s="2">
        <f>3218.8763+0.7719</f>
        <v>3219.6482</v>
      </c>
      <c r="X27" s="2">
        <v>3006.8638</v>
      </c>
      <c r="Y27" s="2">
        <v>3163.1</v>
      </c>
      <c r="Z27" s="2">
        <v>3483.7841</v>
      </c>
      <c r="AA27" s="27">
        <v>3602.2808</v>
      </c>
      <c r="AB27" s="27">
        <v>3416.088</v>
      </c>
      <c r="AC27" s="2">
        <v>3602.5528</v>
      </c>
      <c r="AD27" s="78">
        <v>3824.6057</v>
      </c>
      <c r="AE27" s="78">
        <v>3409.4998</v>
      </c>
      <c r="AF27" s="2">
        <v>3891.1227</v>
      </c>
      <c r="AG27" s="78">
        <v>3552.0835</v>
      </c>
      <c r="AH27" s="28">
        <v>3709.9182</v>
      </c>
      <c r="AI27"/>
      <c r="AK27"/>
    </row>
    <row r="28" spans="1:37" ht="15.75">
      <c r="A28" s="38" t="s">
        <v>19</v>
      </c>
      <c r="B28" s="2">
        <v>28.5263</v>
      </c>
      <c r="C28" s="2">
        <v>21.3922</v>
      </c>
      <c r="D28" s="2">
        <v>27.317800000000002</v>
      </c>
      <c r="E28" s="13">
        <v>31.79</v>
      </c>
      <c r="F28" s="2">
        <v>38.956</v>
      </c>
      <c r="G28" s="2">
        <v>42.8039</v>
      </c>
      <c r="H28" s="2">
        <v>39.7197</v>
      </c>
      <c r="I28" s="2">
        <v>40.9276</v>
      </c>
      <c r="J28" s="2">
        <v>67.9181</v>
      </c>
      <c r="K28" s="2">
        <v>84.5569</v>
      </c>
      <c r="L28" s="2">
        <v>60.5303</v>
      </c>
      <c r="M28" s="2">
        <v>69.2624</v>
      </c>
      <c r="N28" s="2">
        <v>77.3222</v>
      </c>
      <c r="O28" s="13">
        <v>62.48</v>
      </c>
      <c r="P28" s="2">
        <v>107.8034</v>
      </c>
      <c r="Q28" s="2">
        <v>110.65</v>
      </c>
      <c r="R28" s="2">
        <v>101.27</v>
      </c>
      <c r="S28" s="2">
        <v>72.45</v>
      </c>
      <c r="T28" s="2">
        <v>88.1679</v>
      </c>
      <c r="U28" s="2">
        <v>88.3963</v>
      </c>
      <c r="V28" s="2">
        <v>57.6</v>
      </c>
      <c r="W28" s="2">
        <v>61.08</v>
      </c>
      <c r="X28" s="2">
        <v>55.9395</v>
      </c>
      <c r="Y28" s="2">
        <v>64.9</v>
      </c>
      <c r="Z28" s="2">
        <v>65.263</v>
      </c>
      <c r="AA28" s="27">
        <v>69.424</v>
      </c>
      <c r="AB28" s="27">
        <v>48.0592</v>
      </c>
      <c r="AC28" s="2">
        <v>71.134</v>
      </c>
      <c r="AD28" s="27">
        <v>71.9926</v>
      </c>
      <c r="AE28" s="78">
        <v>59.019</v>
      </c>
      <c r="AF28" s="2">
        <v>74.5535</v>
      </c>
      <c r="AG28" s="78">
        <v>62.2449</v>
      </c>
      <c r="AH28" s="28">
        <v>74.2558</v>
      </c>
      <c r="AI28"/>
      <c r="AJ28"/>
      <c r="AK28"/>
    </row>
    <row r="29" spans="1:37" ht="15.75">
      <c r="A29" s="38" t="s">
        <v>20</v>
      </c>
      <c r="B29" s="2">
        <v>135.86079999999998</v>
      </c>
      <c r="C29" s="2">
        <v>157.0137</v>
      </c>
      <c r="D29" s="2">
        <v>775.7465000000001</v>
      </c>
      <c r="E29" s="13">
        <v>943.91</v>
      </c>
      <c r="F29" s="2">
        <v>1067.9244</v>
      </c>
      <c r="G29" s="2">
        <v>1151.8391</v>
      </c>
      <c r="H29" s="2">
        <v>1504.1478</v>
      </c>
      <c r="I29" s="2">
        <v>2463.4876999999997</v>
      </c>
      <c r="J29" s="2">
        <v>2629.7836</v>
      </c>
      <c r="K29" s="2">
        <v>2630.0006</v>
      </c>
      <c r="L29" s="2">
        <v>2417.99994</v>
      </c>
      <c r="M29" s="2">
        <v>3242.4651</v>
      </c>
      <c r="N29" s="2">
        <v>2933.2006</v>
      </c>
      <c r="O29" s="13">
        <v>2545.52</v>
      </c>
      <c r="P29" s="2">
        <v>3088.6515</v>
      </c>
      <c r="Q29" s="2">
        <v>3801.77</v>
      </c>
      <c r="R29" s="2">
        <v>3179.81</v>
      </c>
      <c r="S29" s="2">
        <v>4532.84</v>
      </c>
      <c r="T29" s="2">
        <v>5150.6111</v>
      </c>
      <c r="U29" s="2">
        <v>4693.2335</v>
      </c>
      <c r="V29" s="2">
        <v>4714.5</v>
      </c>
      <c r="W29" s="2">
        <f>4284.7474+748.1139</f>
        <v>5032.8613000000005</v>
      </c>
      <c r="X29" s="2">
        <v>4166.6325</v>
      </c>
      <c r="Y29" s="2">
        <v>5033.5</v>
      </c>
      <c r="Z29" s="2">
        <v>4646.3501</v>
      </c>
      <c r="AA29" s="27">
        <v>5738.3949</v>
      </c>
      <c r="AB29" s="27">
        <v>4151.4726</v>
      </c>
      <c r="AC29" s="2">
        <v>5267.8404</v>
      </c>
      <c r="AD29" s="27">
        <v>4376.1404</v>
      </c>
      <c r="AE29" s="78">
        <v>4274.7999</v>
      </c>
      <c r="AF29" s="2">
        <v>6138.3385</v>
      </c>
      <c r="AG29" s="78">
        <v>7836.6148</v>
      </c>
      <c r="AH29" s="28">
        <v>7334.2675</v>
      </c>
      <c r="AI29"/>
      <c r="AK29"/>
    </row>
    <row r="30" spans="1:34" s="33" customFormat="1" ht="15.75">
      <c r="A30" s="39" t="s">
        <v>21</v>
      </c>
      <c r="B30" s="32">
        <v>1071.48</v>
      </c>
      <c r="C30" s="32">
        <v>1096.4741</v>
      </c>
      <c r="D30" s="32">
        <v>1746.4789</v>
      </c>
      <c r="E30" s="32">
        <v>2279.917</v>
      </c>
      <c r="F30" s="32">
        <v>2621.2495</v>
      </c>
      <c r="G30" s="32">
        <v>2675.4007</v>
      </c>
      <c r="H30" s="32">
        <v>3177.1995</v>
      </c>
      <c r="I30" s="32">
        <v>4200.9133</v>
      </c>
      <c r="J30" s="32">
        <v>4556.4021</v>
      </c>
      <c r="K30" s="32">
        <v>4606.0514</v>
      </c>
      <c r="L30" s="32">
        <v>4320.02944</v>
      </c>
      <c r="M30" s="32">
        <v>5339.8497</v>
      </c>
      <c r="N30" s="32">
        <f>SUM(N27:N29)</f>
        <v>5155.6192</v>
      </c>
      <c r="O30" s="32">
        <v>4679.02</v>
      </c>
      <c r="P30" s="32">
        <f>SUM(P27:P29)</f>
        <v>5446.9292</v>
      </c>
      <c r="Q30" s="32">
        <v>6432.01</v>
      </c>
      <c r="R30" s="32">
        <f>SUM(R26:R29)</f>
        <v>5689.389999999999</v>
      </c>
      <c r="S30" s="32">
        <v>7122.13</v>
      </c>
      <c r="T30" s="32">
        <f>SUM(T26:T29)</f>
        <v>8087.669400000001</v>
      </c>
      <c r="U30" s="32">
        <v>7406.2598</v>
      </c>
      <c r="V30" s="32">
        <f>SUM(V26:V29)</f>
        <v>7812.16</v>
      </c>
      <c r="W30" s="32">
        <f>7564.6992+748.8858</f>
        <v>8313.585</v>
      </c>
      <c r="X30" s="32">
        <f>X29+X28+X27</f>
        <v>7229.4358</v>
      </c>
      <c r="Y30" s="32">
        <f>Y29+Y28+Y27</f>
        <v>8261.5</v>
      </c>
      <c r="Z30" s="32">
        <f>Z29+Z28+Z27</f>
        <v>8195.3972</v>
      </c>
      <c r="AA30" s="32">
        <f>AA29+AA28+AA27</f>
        <v>9410.0997</v>
      </c>
      <c r="AB30" s="32">
        <f>AB29+AB28+AB27</f>
        <v>7615.6198</v>
      </c>
      <c r="AC30" s="32">
        <f aca="true" t="shared" si="6" ref="AC30:AH30">SUM(AC27:AC29)</f>
        <v>8941.5272</v>
      </c>
      <c r="AD30" s="32">
        <f t="shared" si="6"/>
        <v>8272.7387</v>
      </c>
      <c r="AE30" s="32">
        <f t="shared" si="6"/>
        <v>7743.3187</v>
      </c>
      <c r="AF30" s="32">
        <f t="shared" si="6"/>
        <v>10104.0147</v>
      </c>
      <c r="AG30" s="32">
        <f t="shared" si="6"/>
        <v>11450.943200000002</v>
      </c>
      <c r="AH30" s="32">
        <f t="shared" si="6"/>
        <v>11118.4415</v>
      </c>
    </row>
    <row r="31" spans="1:34" ht="15.75">
      <c r="A31" s="43" t="s">
        <v>22</v>
      </c>
      <c r="B31" s="6"/>
      <c r="C31" s="2"/>
      <c r="D31" s="6"/>
      <c r="E31" s="13"/>
      <c r="F31" s="6"/>
      <c r="G31" s="6"/>
      <c r="H31" s="6"/>
      <c r="I31" s="6"/>
      <c r="J31" s="6"/>
      <c r="K31" s="6"/>
      <c r="L31" s="6"/>
      <c r="M31" s="2"/>
      <c r="N31" s="6"/>
      <c r="O31" s="52"/>
      <c r="P31" s="6"/>
      <c r="Q31" s="6"/>
      <c r="R31" s="53"/>
      <c r="S31" s="6"/>
      <c r="T31" s="6"/>
      <c r="U31" s="6"/>
      <c r="V31" s="6"/>
      <c r="W31" s="6"/>
      <c r="X31" s="6"/>
      <c r="Y31" s="6"/>
      <c r="Z31" s="6"/>
      <c r="AA31" s="72"/>
      <c r="AB31" s="72"/>
      <c r="AC31" s="6"/>
      <c r="AD31" s="72"/>
      <c r="AE31" s="72"/>
      <c r="AF31" s="6"/>
      <c r="AG31" s="83"/>
      <c r="AH31" s="83"/>
    </row>
    <row r="32" spans="1:34" ht="15.75">
      <c r="A32" s="38" t="s">
        <v>18</v>
      </c>
      <c r="B32" s="2">
        <v>807.7327</v>
      </c>
      <c r="C32" s="2">
        <v>1245.3557</v>
      </c>
      <c r="D32" s="2">
        <v>1935.0345</v>
      </c>
      <c r="E32" s="13">
        <v>2200.7000000000003</v>
      </c>
      <c r="F32" s="2">
        <v>1819.8585</v>
      </c>
      <c r="G32" s="2">
        <v>971.374</v>
      </c>
      <c r="H32" s="2">
        <v>930.7078</v>
      </c>
      <c r="I32" s="2">
        <v>1237.9601</v>
      </c>
      <c r="J32" s="2">
        <v>2556.42</v>
      </c>
      <c r="K32" s="2">
        <v>2993.0374</v>
      </c>
      <c r="L32" s="2">
        <v>2757.8968</v>
      </c>
      <c r="M32" s="2">
        <v>4642.9598</v>
      </c>
      <c r="N32" s="2">
        <v>4857.3196</v>
      </c>
      <c r="O32" s="13">
        <v>4494.52</v>
      </c>
      <c r="P32" s="2">
        <v>4669.2488</v>
      </c>
      <c r="Q32" s="2">
        <v>4521.29</v>
      </c>
      <c r="R32" s="2">
        <v>4376.12</v>
      </c>
      <c r="S32" s="2">
        <v>5442.22</v>
      </c>
      <c r="T32" s="2">
        <v>4626.3633</v>
      </c>
      <c r="U32" s="2">
        <v>4194.2363</v>
      </c>
      <c r="V32" s="2">
        <v>5607.15</v>
      </c>
      <c r="W32" s="2">
        <f>3823.5255+1064.9493</f>
        <v>4888.4748</v>
      </c>
      <c r="X32" s="2">
        <v>4590.4363</v>
      </c>
      <c r="Y32" s="2">
        <v>5508.5562</v>
      </c>
      <c r="Z32" s="2">
        <v>4288.4685</v>
      </c>
      <c r="AA32" s="27">
        <v>4842.7299</v>
      </c>
      <c r="AB32" s="87">
        <v>3869.6906</v>
      </c>
      <c r="AC32" s="2">
        <v>4842.7299</v>
      </c>
      <c r="AD32" s="27">
        <v>4417.579</v>
      </c>
      <c r="AE32" s="27">
        <v>3184.4407</v>
      </c>
      <c r="AF32" s="2">
        <v>4903.3879</v>
      </c>
      <c r="AG32" s="13">
        <v>4067.7262</v>
      </c>
      <c r="AH32" s="13">
        <v>6314.2615</v>
      </c>
    </row>
    <row r="33" spans="1:34" ht="15.75">
      <c r="A33" s="38" t="s">
        <v>19</v>
      </c>
      <c r="B33" s="2">
        <v>15.2795</v>
      </c>
      <c r="C33" s="2">
        <v>14.6281</v>
      </c>
      <c r="D33" s="2">
        <v>10.5826</v>
      </c>
      <c r="E33" s="13">
        <v>2.59</v>
      </c>
      <c r="F33" s="2">
        <v>7.023899999999999</v>
      </c>
      <c r="G33" s="2">
        <v>8.8852</v>
      </c>
      <c r="H33" s="2">
        <v>4.183599999999999</v>
      </c>
      <c r="I33" s="2">
        <v>10.0005</v>
      </c>
      <c r="J33" s="2">
        <v>20.8</v>
      </c>
      <c r="K33" s="2">
        <v>6.518</v>
      </c>
      <c r="L33" s="2">
        <v>2.9023</v>
      </c>
      <c r="M33" s="2">
        <v>25.194</v>
      </c>
      <c r="N33" s="2">
        <v>10.8478</v>
      </c>
      <c r="O33" s="13">
        <v>6.49</v>
      </c>
      <c r="P33" s="2">
        <v>10.0099</v>
      </c>
      <c r="Q33" s="2">
        <v>7.5</v>
      </c>
      <c r="R33" s="2">
        <v>6.69</v>
      </c>
      <c r="S33" s="2">
        <v>15.76</v>
      </c>
      <c r="T33" s="2">
        <v>8.6177</v>
      </c>
      <c r="U33" s="56">
        <v>7.1793</v>
      </c>
      <c r="V33" s="2">
        <v>35.08</v>
      </c>
      <c r="W33" s="2">
        <f>18.2649+3.7221</f>
        <v>21.987000000000002</v>
      </c>
      <c r="X33" s="2">
        <v>20.3747</v>
      </c>
      <c r="Y33" s="2">
        <v>27.9308</v>
      </c>
      <c r="Z33" s="2">
        <v>22.7304</v>
      </c>
      <c r="AA33" s="27">
        <v>26.7075</v>
      </c>
      <c r="AB33" s="87">
        <v>17.8821</v>
      </c>
      <c r="AC33" s="2">
        <v>94.9877</v>
      </c>
      <c r="AD33" s="27">
        <v>34.108</v>
      </c>
      <c r="AE33" s="27">
        <v>27.6503</v>
      </c>
      <c r="AF33" s="2">
        <v>82.5001</v>
      </c>
      <c r="AG33" s="13">
        <v>53.2697</v>
      </c>
      <c r="AH33" s="13">
        <v>92.5296</v>
      </c>
    </row>
    <row r="34" spans="1:34" ht="15.75">
      <c r="A34" s="38" t="s">
        <v>20</v>
      </c>
      <c r="B34" s="2">
        <v>7.2879</v>
      </c>
      <c r="C34" s="2">
        <v>849.7373</v>
      </c>
      <c r="D34" s="2">
        <v>529.6465</v>
      </c>
      <c r="E34" s="13">
        <v>666.7900000000001</v>
      </c>
      <c r="F34" s="2">
        <v>459.2108</v>
      </c>
      <c r="G34" s="2">
        <v>532.3474</v>
      </c>
      <c r="H34" s="2">
        <v>656.7896</v>
      </c>
      <c r="I34" s="2">
        <v>978.7139</v>
      </c>
      <c r="J34" s="2">
        <v>1453.34</v>
      </c>
      <c r="K34" s="2">
        <v>1332.4795</v>
      </c>
      <c r="L34" s="2">
        <v>1063.315</v>
      </c>
      <c r="M34" s="2">
        <v>1197.563</v>
      </c>
      <c r="N34" s="2">
        <v>651.3284</v>
      </c>
      <c r="O34" s="13">
        <v>519.82</v>
      </c>
      <c r="P34" s="2">
        <v>824.5011</v>
      </c>
      <c r="Q34" s="2">
        <v>810.54</v>
      </c>
      <c r="R34" s="2">
        <v>473.29</v>
      </c>
      <c r="S34" s="2">
        <v>1767.56</v>
      </c>
      <c r="T34" s="2">
        <v>1097.9756</v>
      </c>
      <c r="U34" s="2">
        <v>877.1733</v>
      </c>
      <c r="V34" s="2">
        <v>1279.95</v>
      </c>
      <c r="W34" s="2">
        <f>820.2728+388.4475</f>
        <v>1208.7203</v>
      </c>
      <c r="X34" s="2">
        <v>915.5923</v>
      </c>
      <c r="Y34" s="2">
        <v>1461.0325</v>
      </c>
      <c r="Z34" s="2">
        <v>1376.0183</v>
      </c>
      <c r="AA34" s="27">
        <v>1155.1853</v>
      </c>
      <c r="AB34" s="87">
        <v>1296.0916</v>
      </c>
      <c r="AC34" s="2">
        <v>1155.1853</v>
      </c>
      <c r="AD34" s="27">
        <v>763.0021</v>
      </c>
      <c r="AE34" s="27">
        <v>694.9173</v>
      </c>
      <c r="AF34" s="2">
        <v>1134.4667</v>
      </c>
      <c r="AG34" s="13">
        <v>1554.1489</v>
      </c>
      <c r="AH34" s="13">
        <v>1339.8077</v>
      </c>
    </row>
    <row r="35" spans="1:34" s="33" customFormat="1" ht="15.75">
      <c r="A35" s="40" t="s">
        <v>7</v>
      </c>
      <c r="B35" s="31">
        <v>830.3001</v>
      </c>
      <c r="C35" s="31">
        <v>2109.7210999999998</v>
      </c>
      <c r="D35" s="31">
        <v>2475.2635999999998</v>
      </c>
      <c r="E35" s="31">
        <v>2870.0800000000004</v>
      </c>
      <c r="F35" s="31">
        <v>2286.0932</v>
      </c>
      <c r="G35" s="31">
        <v>1512.6066</v>
      </c>
      <c r="H35" s="31">
        <v>1591.681</v>
      </c>
      <c r="I35" s="31">
        <v>2226.6745</v>
      </c>
      <c r="J35" s="31">
        <v>4030.56</v>
      </c>
      <c r="K35" s="31">
        <v>4332.0349</v>
      </c>
      <c r="L35" s="31">
        <v>3824.1141000000002</v>
      </c>
      <c r="M35" s="31">
        <v>5865.7168</v>
      </c>
      <c r="N35" s="31">
        <f>SUM(N32:N34)</f>
        <v>5519.4958</v>
      </c>
      <c r="O35" s="31">
        <v>5020.84</v>
      </c>
      <c r="P35" s="31">
        <f>SUM(P32:P34)</f>
        <v>5503.7598</v>
      </c>
      <c r="Q35" s="31">
        <v>5339.33</v>
      </c>
      <c r="R35" s="31">
        <f>SUM(R31:R34)</f>
        <v>4856.099999999999</v>
      </c>
      <c r="S35" s="31">
        <v>7225.55</v>
      </c>
      <c r="T35" s="31">
        <f>SUM(T31:T34)</f>
        <v>5732.9565999999995</v>
      </c>
      <c r="U35" s="31">
        <v>5078.5889</v>
      </c>
      <c r="V35" s="31">
        <f>SUM(V31:V34)</f>
        <v>6922.179999999999</v>
      </c>
      <c r="W35" s="31">
        <f>4662.0632+1457.1189</f>
        <v>6119.1821</v>
      </c>
      <c r="X35" s="31">
        <f>X34+X33+X32</f>
        <v>5526.4033</v>
      </c>
      <c r="Y35" s="31">
        <f>Y34+Y33+Y32</f>
        <v>6997.5195</v>
      </c>
      <c r="Z35" s="31">
        <f>Z34+Z33+Z32</f>
        <v>5687.2172</v>
      </c>
      <c r="AA35" s="73">
        <f>AA34+AA33+AA32</f>
        <v>6024.6227</v>
      </c>
      <c r="AB35" s="31">
        <f aca="true" t="shared" si="7" ref="AB35:AH35">SUM(AB32:AB34)</f>
        <v>5183.6642999999995</v>
      </c>
      <c r="AC35" s="31">
        <f t="shared" si="7"/>
        <v>6092.9029</v>
      </c>
      <c r="AD35" s="31">
        <f t="shared" si="7"/>
        <v>5214.6891</v>
      </c>
      <c r="AE35" s="31">
        <f t="shared" si="7"/>
        <v>3907.0083</v>
      </c>
      <c r="AF35" s="31">
        <f t="shared" si="7"/>
        <v>6120.3547</v>
      </c>
      <c r="AG35" s="31">
        <f t="shared" si="7"/>
        <v>5675.1448</v>
      </c>
      <c r="AH35" s="31">
        <f t="shared" si="7"/>
        <v>7746.5988</v>
      </c>
    </row>
    <row r="36" spans="1:34" s="33" customFormat="1" ht="15.75">
      <c r="A36" s="41" t="s">
        <v>23</v>
      </c>
      <c r="B36" s="4">
        <v>1901.7801</v>
      </c>
      <c r="C36" s="4">
        <v>3206.1951999999997</v>
      </c>
      <c r="D36" s="4">
        <v>4221.7425</v>
      </c>
      <c r="E36" s="4">
        <v>5149.997</v>
      </c>
      <c r="F36" s="4">
        <v>4907.342699999999</v>
      </c>
      <c r="G36" s="4">
        <v>4188.0073</v>
      </c>
      <c r="H36" s="4">
        <v>4768.8805</v>
      </c>
      <c r="I36" s="4">
        <v>6427.5878</v>
      </c>
      <c r="J36" s="4">
        <f>J35+J30</f>
        <v>8586.9621</v>
      </c>
      <c r="K36" s="4">
        <v>8938.086299999999</v>
      </c>
      <c r="L36" s="4">
        <v>8144.143540000001</v>
      </c>
      <c r="M36" s="4">
        <v>11205.5665</v>
      </c>
      <c r="N36" s="4">
        <f>N30+N35</f>
        <v>10675.115</v>
      </c>
      <c r="O36" s="4">
        <v>9699.86</v>
      </c>
      <c r="P36" s="4">
        <f>P30+P35</f>
        <v>10950.688999999998</v>
      </c>
      <c r="Q36" s="4">
        <v>11771.34</v>
      </c>
      <c r="R36" s="4">
        <f>R35+R32</f>
        <v>9232.22</v>
      </c>
      <c r="S36" s="4">
        <v>14347.67</v>
      </c>
      <c r="T36" s="4">
        <f>T35+T32</f>
        <v>10359.319899999999</v>
      </c>
      <c r="U36" s="4">
        <f>U35+U32</f>
        <v>9272.8252</v>
      </c>
      <c r="V36" s="4">
        <f>V35+V32</f>
        <v>12529.329999999998</v>
      </c>
      <c r="W36" s="4">
        <f>W35+W32</f>
        <v>11007.6569</v>
      </c>
      <c r="X36" s="4">
        <v>12755.8391</v>
      </c>
      <c r="Y36" s="4">
        <f>Y35+Y32</f>
        <v>12506.075700000001</v>
      </c>
      <c r="Z36" s="4">
        <v>13882.6144</v>
      </c>
      <c r="AA36" s="74">
        <v>15434.7224</v>
      </c>
      <c r="AB36" s="4">
        <f aca="true" t="shared" si="8" ref="AB36:AH36">AB35+AB30</f>
        <v>12799.2841</v>
      </c>
      <c r="AC36" s="4">
        <f t="shared" si="8"/>
        <v>15034.430100000001</v>
      </c>
      <c r="AD36" s="4">
        <f t="shared" si="8"/>
        <v>13487.4278</v>
      </c>
      <c r="AE36" s="4">
        <f t="shared" si="8"/>
        <v>11650.327</v>
      </c>
      <c r="AF36" s="4">
        <f t="shared" si="8"/>
        <v>16224.3694</v>
      </c>
      <c r="AG36" s="4">
        <f t="shared" si="8"/>
        <v>17126.088000000003</v>
      </c>
      <c r="AH36" s="4">
        <f t="shared" si="8"/>
        <v>18865.0403</v>
      </c>
    </row>
    <row r="37" spans="1:34" ht="15.75">
      <c r="A37" s="38" t="s">
        <v>20</v>
      </c>
      <c r="B37" s="2">
        <v>143.1487</v>
      </c>
      <c r="C37" s="2">
        <v>1006.751</v>
      </c>
      <c r="D37" s="2">
        <v>1305.393</v>
      </c>
      <c r="E37" s="13">
        <v>1610.7</v>
      </c>
      <c r="F37" s="2">
        <v>1527.1352000000002</v>
      </c>
      <c r="G37" s="2">
        <v>1684.1864999999998</v>
      </c>
      <c r="H37" s="2">
        <v>2160.9374</v>
      </c>
      <c r="I37" s="2">
        <v>3442.2015999999994</v>
      </c>
      <c r="J37" s="2">
        <f>J34+J29</f>
        <v>4083.1236</v>
      </c>
      <c r="K37" s="2">
        <v>3962.4800999999998</v>
      </c>
      <c r="L37" s="2">
        <f>L34+L29</f>
        <v>3481.31494</v>
      </c>
      <c r="M37" s="2">
        <v>4440.0280999999995</v>
      </c>
      <c r="N37" s="2">
        <f>N34+N29</f>
        <v>3584.529</v>
      </c>
      <c r="O37" s="2">
        <f aca="true" t="shared" si="9" ref="O37:AA37">O34+O29</f>
        <v>3065.34</v>
      </c>
      <c r="P37" s="2">
        <f t="shared" si="9"/>
        <v>3913.1526</v>
      </c>
      <c r="Q37" s="2">
        <f t="shared" si="9"/>
        <v>4612.3099999999995</v>
      </c>
      <c r="R37" s="2">
        <f>R34+R29</f>
        <v>3653.1</v>
      </c>
      <c r="S37" s="2">
        <f t="shared" si="9"/>
        <v>6300.4</v>
      </c>
      <c r="T37" s="2">
        <f t="shared" si="9"/>
        <v>6248.5867</v>
      </c>
      <c r="U37" s="2">
        <f t="shared" si="9"/>
        <v>5570.406800000001</v>
      </c>
      <c r="V37" s="2">
        <f t="shared" si="9"/>
        <v>5994.45</v>
      </c>
      <c r="W37" s="2">
        <f t="shared" si="9"/>
        <v>6241.5816</v>
      </c>
      <c r="X37" s="2">
        <f t="shared" si="9"/>
        <v>5082.2248</v>
      </c>
      <c r="Y37" s="2">
        <f t="shared" si="9"/>
        <v>6494.5325</v>
      </c>
      <c r="Z37" s="2">
        <f t="shared" si="9"/>
        <v>6022.368399999999</v>
      </c>
      <c r="AA37" s="27">
        <f t="shared" si="9"/>
        <v>6893.5802</v>
      </c>
      <c r="AB37" s="27"/>
      <c r="AC37" s="27">
        <f>AC34+AC29</f>
        <v>6423.0257</v>
      </c>
      <c r="AD37" s="27"/>
      <c r="AE37" s="27"/>
      <c r="AF37" s="2"/>
      <c r="AG37" s="83"/>
      <c r="AH37" s="83"/>
    </row>
    <row r="38" spans="1:34" ht="15.75">
      <c r="A38" s="38"/>
      <c r="B38" s="2"/>
      <c r="C38" s="2"/>
      <c r="D38" s="2"/>
      <c r="E38" s="13"/>
      <c r="F38" s="2"/>
      <c r="G38" s="2"/>
      <c r="H38" s="2"/>
      <c r="I38" s="2"/>
      <c r="J38" s="2"/>
      <c r="K38" s="2"/>
      <c r="L38" s="2"/>
      <c r="M38" s="2"/>
      <c r="N38" s="2"/>
      <c r="O38" s="13"/>
      <c r="P38" s="2"/>
      <c r="Q38" s="2"/>
      <c r="R38" s="54"/>
      <c r="S38" s="2"/>
      <c r="T38" s="2"/>
      <c r="U38" s="2"/>
      <c r="V38" s="2"/>
      <c r="W38" s="2"/>
      <c r="X38" s="2"/>
      <c r="Y38" s="2"/>
      <c r="Z38" s="2"/>
      <c r="AA38" s="27"/>
      <c r="AB38" s="27"/>
      <c r="AC38" s="2"/>
      <c r="AD38" s="27"/>
      <c r="AE38" s="27"/>
      <c r="AF38" s="2"/>
      <c r="AG38" s="83"/>
      <c r="AH38" s="83"/>
    </row>
    <row r="39" spans="1:34" ht="15.75">
      <c r="A39" s="42" t="s">
        <v>66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55"/>
      <c r="S39" s="7"/>
      <c r="T39" s="7"/>
      <c r="U39" s="7"/>
      <c r="V39" s="7"/>
      <c r="W39" s="7"/>
      <c r="X39" s="7"/>
      <c r="Y39" s="7"/>
      <c r="Z39" s="7"/>
      <c r="AA39" s="75"/>
      <c r="AB39" s="75"/>
      <c r="AC39" s="7"/>
      <c r="AD39" s="75"/>
      <c r="AE39" s="75"/>
      <c r="AF39" s="58"/>
      <c r="AG39" s="95"/>
      <c r="AH39" s="95"/>
    </row>
    <row r="40" spans="1:34" ht="15.75">
      <c r="A40" s="37" t="s">
        <v>2</v>
      </c>
      <c r="B40" s="6"/>
      <c r="C40" s="2"/>
      <c r="D40" s="6"/>
      <c r="E40" s="13"/>
      <c r="F40" s="6"/>
      <c r="G40" s="6"/>
      <c r="H40" s="6"/>
      <c r="I40" s="6"/>
      <c r="J40" s="6"/>
      <c r="K40" s="6"/>
      <c r="L40" s="6"/>
      <c r="M40" s="2"/>
      <c r="N40" s="6"/>
      <c r="O40" s="52"/>
      <c r="P40" s="6"/>
      <c r="Q40" s="6"/>
      <c r="R40" s="53"/>
      <c r="S40" s="6"/>
      <c r="T40" s="6"/>
      <c r="U40" s="6"/>
      <c r="V40" s="6"/>
      <c r="W40" s="6"/>
      <c r="X40" s="6"/>
      <c r="Y40" s="6"/>
      <c r="Z40" s="6"/>
      <c r="AA40" s="72"/>
      <c r="AB40" s="72"/>
      <c r="AC40" s="6"/>
      <c r="AD40" s="72"/>
      <c r="AE40" s="72"/>
      <c r="AF40" s="6"/>
      <c r="AG40" s="83"/>
      <c r="AH40" s="83"/>
    </row>
    <row r="41" spans="1:34" ht="15.75">
      <c r="A41" s="38" t="s">
        <v>24</v>
      </c>
      <c r="B41" s="2">
        <v>172.8672</v>
      </c>
      <c r="C41" s="2">
        <v>243.1406</v>
      </c>
      <c r="D41" s="2">
        <v>313.93230000000005</v>
      </c>
      <c r="E41" s="13">
        <v>450.39</v>
      </c>
      <c r="F41" s="2">
        <v>422.2233</v>
      </c>
      <c r="G41" s="2">
        <v>512.1675</v>
      </c>
      <c r="H41" s="2">
        <v>634.2116</v>
      </c>
      <c r="I41" s="2">
        <v>809.6423</v>
      </c>
      <c r="J41" s="2">
        <v>1042.528</v>
      </c>
      <c r="K41" s="2">
        <v>1167.9979</v>
      </c>
      <c r="L41" s="2">
        <v>1055.8414</v>
      </c>
      <c r="M41" s="2">
        <v>1164.0314</v>
      </c>
      <c r="N41" s="2">
        <v>1122.0572</v>
      </c>
      <c r="O41" s="2">
        <v>965.2</v>
      </c>
      <c r="P41" s="2">
        <v>1199.6278</v>
      </c>
      <c r="Q41" s="2">
        <v>1282.1</v>
      </c>
      <c r="R41" s="2">
        <v>1017.91</v>
      </c>
      <c r="S41" s="2">
        <v>1365.92</v>
      </c>
      <c r="T41" s="2">
        <v>1411.1017</v>
      </c>
      <c r="U41" s="2">
        <v>1100.4455</v>
      </c>
      <c r="V41" s="2">
        <v>1440.44</v>
      </c>
      <c r="W41" s="2">
        <f>808.4261+638.2122</f>
        <v>1446.6383</v>
      </c>
      <c r="X41" s="2">
        <v>1327.9889</v>
      </c>
      <c r="Y41" s="2">
        <v>1562.25</v>
      </c>
      <c r="Z41" s="2">
        <v>1613.9494</v>
      </c>
      <c r="AA41" s="27">
        <v>1670.946</v>
      </c>
      <c r="AB41" s="27">
        <v>1501.1713</v>
      </c>
      <c r="AC41" s="2">
        <v>1720.7291</v>
      </c>
      <c r="AD41" s="78">
        <v>1990.7401</v>
      </c>
      <c r="AE41" s="78">
        <v>1755.1763</v>
      </c>
      <c r="AF41" s="2">
        <v>1666.9484</v>
      </c>
      <c r="AG41" s="13">
        <v>1997.4533</v>
      </c>
      <c r="AH41" s="13">
        <v>1934.306</v>
      </c>
    </row>
    <row r="42" spans="1:37" s="33" customFormat="1" ht="15.75">
      <c r="A42" s="39" t="s">
        <v>21</v>
      </c>
      <c r="B42" s="32">
        <v>172.8672</v>
      </c>
      <c r="C42" s="32">
        <v>243.1406</v>
      </c>
      <c r="D42" s="32">
        <v>313.93230000000005</v>
      </c>
      <c r="E42" s="32">
        <v>450.39</v>
      </c>
      <c r="F42" s="32">
        <v>422.2233</v>
      </c>
      <c r="G42" s="32">
        <v>512.1675</v>
      </c>
      <c r="H42" s="32">
        <v>634.2116</v>
      </c>
      <c r="I42" s="32">
        <v>809.6423</v>
      </c>
      <c r="J42" s="32">
        <v>1042.53</v>
      </c>
      <c r="K42" s="32">
        <v>1167.9979</v>
      </c>
      <c r="L42" s="32">
        <v>1055.8414</v>
      </c>
      <c r="M42" s="32">
        <v>1164.0314</v>
      </c>
      <c r="N42" s="32">
        <f>SUM(N41)</f>
        <v>1122.0572</v>
      </c>
      <c r="O42" s="32">
        <v>965.2</v>
      </c>
      <c r="P42" s="32">
        <f>SUM(P41)</f>
        <v>1199.6278</v>
      </c>
      <c r="Q42" s="32">
        <v>1282.1</v>
      </c>
      <c r="R42" s="32">
        <v>1017.91</v>
      </c>
      <c r="S42" s="32">
        <v>1365.92</v>
      </c>
      <c r="T42" s="32">
        <v>1411.1017</v>
      </c>
      <c r="U42" s="32">
        <v>1100.45</v>
      </c>
      <c r="V42" s="32">
        <v>1440.44</v>
      </c>
      <c r="W42" s="32">
        <v>1446.6383</v>
      </c>
      <c r="X42" s="32">
        <v>1327.9889</v>
      </c>
      <c r="Y42" s="32">
        <v>1562.25</v>
      </c>
      <c r="Z42" s="32">
        <v>1613.9494</v>
      </c>
      <c r="AA42" s="57">
        <v>1670.946</v>
      </c>
      <c r="AB42" s="72">
        <v>1501.1713</v>
      </c>
      <c r="AC42" s="32">
        <f aca="true" t="shared" si="10" ref="AC42:AH42">SUM(AC41)</f>
        <v>1720.7291</v>
      </c>
      <c r="AD42" s="32">
        <f t="shared" si="10"/>
        <v>1990.7401</v>
      </c>
      <c r="AE42" s="32">
        <f t="shared" si="10"/>
        <v>1755.1763</v>
      </c>
      <c r="AF42" s="32">
        <f t="shared" si="10"/>
        <v>1666.9484</v>
      </c>
      <c r="AG42" s="32">
        <f t="shared" si="10"/>
        <v>1997.4533</v>
      </c>
      <c r="AH42" s="32">
        <f t="shared" si="10"/>
        <v>1934.306</v>
      </c>
      <c r="AK42" s="12"/>
    </row>
    <row r="43" spans="1:34" ht="15.75">
      <c r="A43" s="43" t="s">
        <v>7</v>
      </c>
      <c r="B43" s="6"/>
      <c r="C43" s="2"/>
      <c r="D43" s="6"/>
      <c r="E43" s="13"/>
      <c r="F43" s="6"/>
      <c r="G43" s="6"/>
      <c r="H43" s="6"/>
      <c r="I43" s="6"/>
      <c r="J43" s="6"/>
      <c r="K43" s="6"/>
      <c r="L43" s="6"/>
      <c r="M43" s="2"/>
      <c r="N43" s="6"/>
      <c r="O43" s="52"/>
      <c r="P43" s="6"/>
      <c r="Q43" s="6"/>
      <c r="R43" s="53"/>
      <c r="S43" s="6"/>
      <c r="T43" s="6"/>
      <c r="U43" s="6"/>
      <c r="V43" s="6"/>
      <c r="W43" s="6"/>
      <c r="X43" s="6"/>
      <c r="Y43" s="6"/>
      <c r="Z43" s="6"/>
      <c r="AA43" s="72"/>
      <c r="AB43" s="72"/>
      <c r="AC43" s="6"/>
      <c r="AD43" s="72"/>
      <c r="AE43" s="72"/>
      <c r="AF43" s="6"/>
      <c r="AG43" s="83"/>
      <c r="AH43" s="83"/>
    </row>
    <row r="44" spans="1:34" ht="15.75">
      <c r="A44" s="38" t="s">
        <v>24</v>
      </c>
      <c r="B44" s="2">
        <v>55.4786</v>
      </c>
      <c r="C44" s="2">
        <v>85.1048</v>
      </c>
      <c r="D44" s="2">
        <v>113.50829999999999</v>
      </c>
      <c r="E44" s="13">
        <v>117.28</v>
      </c>
      <c r="F44" s="2">
        <v>94.9216</v>
      </c>
      <c r="G44" s="2">
        <v>214.66629999999998</v>
      </c>
      <c r="H44" s="2">
        <v>188.5511</v>
      </c>
      <c r="I44" s="2">
        <v>232.9203</v>
      </c>
      <c r="J44" s="2">
        <v>304.04</v>
      </c>
      <c r="K44" s="2">
        <v>240.6582</v>
      </c>
      <c r="L44" s="2">
        <v>225.6157</v>
      </c>
      <c r="M44" s="2">
        <v>378.5339</v>
      </c>
      <c r="N44" s="2">
        <v>218.1323</v>
      </c>
      <c r="O44" s="2">
        <v>194.03</v>
      </c>
      <c r="P44" s="2">
        <v>271.9864</v>
      </c>
      <c r="Q44" s="2">
        <v>306.15</v>
      </c>
      <c r="R44" s="2">
        <v>269.03</v>
      </c>
      <c r="S44" s="2">
        <v>332.9</v>
      </c>
      <c r="T44" s="2">
        <v>321.7295</v>
      </c>
      <c r="U44" s="2">
        <v>303.279</v>
      </c>
      <c r="V44" s="2">
        <v>313.07</v>
      </c>
      <c r="W44" s="2">
        <f>99.3198+198.7924</f>
        <v>298.1122</v>
      </c>
      <c r="X44" s="2">
        <v>277.4417</v>
      </c>
      <c r="Y44" s="2">
        <v>335.282</v>
      </c>
      <c r="Z44" s="2">
        <v>303.8062</v>
      </c>
      <c r="AA44" s="27">
        <v>296.6608</v>
      </c>
      <c r="AB44" s="27">
        <v>281.7267</v>
      </c>
      <c r="AC44" s="2">
        <v>282.6603</v>
      </c>
      <c r="AD44" s="27">
        <v>253.2604</v>
      </c>
      <c r="AE44" s="27">
        <v>222.6321</v>
      </c>
      <c r="AF44" s="2">
        <v>247.3802</v>
      </c>
      <c r="AG44" s="83">
        <v>273.7201</v>
      </c>
      <c r="AH44" s="83">
        <v>255.8216</v>
      </c>
    </row>
    <row r="45" spans="1:34" s="33" customFormat="1" ht="15.75">
      <c r="A45" s="40" t="s">
        <v>7</v>
      </c>
      <c r="B45" s="31">
        <v>55.4786</v>
      </c>
      <c r="C45" s="31">
        <v>85.1048</v>
      </c>
      <c r="D45" s="31">
        <v>113.50829999999999</v>
      </c>
      <c r="E45" s="31">
        <v>117.28</v>
      </c>
      <c r="F45" s="31">
        <v>94.9216</v>
      </c>
      <c r="G45" s="31">
        <v>214.66629999999998</v>
      </c>
      <c r="H45" s="31">
        <v>188.5511</v>
      </c>
      <c r="I45" s="31">
        <v>232.9203</v>
      </c>
      <c r="J45" s="31">
        <v>304.04</v>
      </c>
      <c r="K45" s="31">
        <v>240.6582</v>
      </c>
      <c r="L45" s="31">
        <v>225.6157</v>
      </c>
      <c r="M45" s="31">
        <v>378.5339</v>
      </c>
      <c r="N45" s="31">
        <f>SUM(N44)</f>
        <v>218.1323</v>
      </c>
      <c r="O45" s="31">
        <v>194.03</v>
      </c>
      <c r="P45" s="31">
        <f>SUM(P44)</f>
        <v>271.9864</v>
      </c>
      <c r="Q45" s="31">
        <v>306.15</v>
      </c>
      <c r="R45" s="31">
        <v>269.03</v>
      </c>
      <c r="S45" s="31">
        <v>332.9</v>
      </c>
      <c r="T45" s="31">
        <v>321.7295</v>
      </c>
      <c r="U45" s="31">
        <v>303.279</v>
      </c>
      <c r="V45" s="31">
        <v>313.07</v>
      </c>
      <c r="W45" s="31">
        <v>298.1122</v>
      </c>
      <c r="X45" s="31">
        <v>277.4417</v>
      </c>
      <c r="Y45" s="31">
        <v>335.282</v>
      </c>
      <c r="Z45" s="31">
        <v>303.8062</v>
      </c>
      <c r="AA45" s="73">
        <v>296.6608</v>
      </c>
      <c r="AB45" s="31">
        <f aca="true" t="shared" si="11" ref="AB45:AH45">SUM(AB44)</f>
        <v>281.7267</v>
      </c>
      <c r="AC45" s="31">
        <f t="shared" si="11"/>
        <v>282.6603</v>
      </c>
      <c r="AD45" s="31">
        <f t="shared" si="11"/>
        <v>253.2604</v>
      </c>
      <c r="AE45" s="31">
        <f t="shared" si="11"/>
        <v>222.6321</v>
      </c>
      <c r="AF45" s="31">
        <f t="shared" si="11"/>
        <v>247.3802</v>
      </c>
      <c r="AG45" s="31">
        <f t="shared" si="11"/>
        <v>273.7201</v>
      </c>
      <c r="AH45" s="31">
        <f t="shared" si="11"/>
        <v>255.8216</v>
      </c>
    </row>
    <row r="46" spans="1:34" s="33" customFormat="1" ht="15.75">
      <c r="A46" s="41" t="s">
        <v>25</v>
      </c>
      <c r="B46" s="4">
        <v>228.3458</v>
      </c>
      <c r="C46" s="4">
        <v>328.2454</v>
      </c>
      <c r="D46" s="4">
        <v>427.4406</v>
      </c>
      <c r="E46" s="4">
        <v>567.67</v>
      </c>
      <c r="F46" s="4">
        <v>517.1449</v>
      </c>
      <c r="G46" s="4">
        <v>726.8338</v>
      </c>
      <c r="H46" s="4">
        <v>822.7627</v>
      </c>
      <c r="I46" s="4">
        <v>1042.5626</v>
      </c>
      <c r="J46" s="4">
        <f>J45+J42</f>
        <v>1346.57</v>
      </c>
      <c r="K46" s="4">
        <v>1408.6561000000002</v>
      </c>
      <c r="L46" s="4">
        <v>1281.4571</v>
      </c>
      <c r="M46" s="4">
        <v>1542.5653000000002</v>
      </c>
      <c r="N46" s="4">
        <f>N42+N45</f>
        <v>1340.1895</v>
      </c>
      <c r="O46" s="4">
        <v>1159.23</v>
      </c>
      <c r="P46" s="4">
        <f>P42+P45</f>
        <v>1471.6142</v>
      </c>
      <c r="Q46" s="4">
        <v>1599.25</v>
      </c>
      <c r="R46" s="4">
        <f>R45+R42</f>
        <v>1286.94</v>
      </c>
      <c r="S46" s="4">
        <v>1698.82</v>
      </c>
      <c r="T46" s="4">
        <f>T45+T42</f>
        <v>1732.8311999999999</v>
      </c>
      <c r="U46" s="4">
        <f>U45+U42</f>
        <v>1403.729</v>
      </c>
      <c r="V46" s="4">
        <f>V45+V42</f>
        <v>1753.51</v>
      </c>
      <c r="W46" s="4">
        <f>W45+W42</f>
        <v>1744.7505</v>
      </c>
      <c r="X46" s="4">
        <v>1605.4306</v>
      </c>
      <c r="Y46" s="4">
        <f>Y45+Y42</f>
        <v>1897.532</v>
      </c>
      <c r="Z46" s="4">
        <v>1917.7556</v>
      </c>
      <c r="AA46" s="74">
        <v>1967.6068</v>
      </c>
      <c r="AB46" s="4">
        <f aca="true" t="shared" si="12" ref="AB46:AH46">AB42+AB45</f>
        <v>1782.898</v>
      </c>
      <c r="AC46" s="4">
        <f t="shared" si="12"/>
        <v>2003.3894</v>
      </c>
      <c r="AD46" s="4">
        <f t="shared" si="12"/>
        <v>2244.0005</v>
      </c>
      <c r="AE46" s="4">
        <f t="shared" si="12"/>
        <v>1977.8084000000001</v>
      </c>
      <c r="AF46" s="4">
        <f t="shared" si="12"/>
        <v>1914.3286</v>
      </c>
      <c r="AG46" s="4">
        <f t="shared" si="12"/>
        <v>2271.1733999999997</v>
      </c>
      <c r="AH46" s="4">
        <f t="shared" si="12"/>
        <v>2190.1276</v>
      </c>
    </row>
    <row r="47" spans="1:33" ht="15.75">
      <c r="A47" s="38"/>
      <c r="B47" s="2"/>
      <c r="C47" s="2"/>
      <c r="D47" s="2"/>
      <c r="E47" s="13"/>
      <c r="F47" s="2"/>
      <c r="G47" s="2"/>
      <c r="H47" s="2"/>
      <c r="I47" s="2"/>
      <c r="J47" s="2"/>
      <c r="K47" s="2"/>
      <c r="L47" s="2"/>
      <c r="M47" s="2"/>
      <c r="N47" s="2"/>
      <c r="O47" s="13"/>
      <c r="P47" s="2"/>
      <c r="Q47" s="2"/>
      <c r="R47" s="54"/>
      <c r="S47" s="2"/>
      <c r="T47" s="2"/>
      <c r="U47" s="2"/>
      <c r="V47" s="2"/>
      <c r="W47" s="2"/>
      <c r="X47" s="2"/>
      <c r="Y47" s="2"/>
      <c r="Z47" s="2"/>
      <c r="AA47" s="27"/>
      <c r="AB47" s="27"/>
      <c r="AC47" s="2"/>
      <c r="AD47" s="27"/>
      <c r="AE47" s="27"/>
      <c r="AF47" s="96"/>
      <c r="AG47" s="85"/>
    </row>
    <row r="48" spans="1:34" ht="15.75">
      <c r="A48" s="42" t="s">
        <v>26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55"/>
      <c r="S48" s="7"/>
      <c r="T48" s="7"/>
      <c r="U48" s="7"/>
      <c r="V48" s="7"/>
      <c r="W48" s="7"/>
      <c r="X48" s="7"/>
      <c r="Y48" s="7"/>
      <c r="Z48" s="7"/>
      <c r="AA48" s="75"/>
      <c r="AB48" s="75"/>
      <c r="AC48" s="7"/>
      <c r="AD48" s="75"/>
      <c r="AE48" s="75"/>
      <c r="AF48" s="7"/>
      <c r="AG48" s="7"/>
      <c r="AH48" s="7"/>
    </row>
    <row r="49" spans="1:34" ht="15.75">
      <c r="A49" s="43" t="s">
        <v>27</v>
      </c>
      <c r="B49" s="6"/>
      <c r="C49" s="2"/>
      <c r="D49" s="6"/>
      <c r="E49" s="13"/>
      <c r="F49" s="6"/>
      <c r="G49" s="6"/>
      <c r="H49" s="6"/>
      <c r="I49" s="6"/>
      <c r="J49" s="6"/>
      <c r="K49" s="6"/>
      <c r="L49" s="6"/>
      <c r="M49" s="2"/>
      <c r="N49" s="6"/>
      <c r="O49" s="52"/>
      <c r="P49" s="6"/>
      <c r="Q49" s="6"/>
      <c r="R49" s="53"/>
      <c r="S49" s="6"/>
      <c r="T49" s="6"/>
      <c r="U49" s="6"/>
      <c r="V49" s="6"/>
      <c r="W49" s="6"/>
      <c r="X49" s="6"/>
      <c r="Y49" s="6"/>
      <c r="Z49" s="6"/>
      <c r="AA49" s="72"/>
      <c r="AB49" s="72"/>
      <c r="AC49" s="6"/>
      <c r="AD49" s="72"/>
      <c r="AE49" s="72"/>
      <c r="AF49" s="6"/>
      <c r="AG49" s="9"/>
      <c r="AH49" s="83"/>
    </row>
    <row r="50" spans="1:37" ht="15.75">
      <c r="A50" s="38" t="s">
        <v>28</v>
      </c>
      <c r="B50" s="2">
        <v>46.8875</v>
      </c>
      <c r="C50" s="2">
        <v>50.7127</v>
      </c>
      <c r="D50" s="2">
        <v>60.4217</v>
      </c>
      <c r="E50" s="13">
        <v>93.8998</v>
      </c>
      <c r="F50" s="2">
        <v>105.7748</v>
      </c>
      <c r="G50" s="2">
        <v>101.8997</v>
      </c>
      <c r="H50" s="2">
        <v>113.27029999999999</v>
      </c>
      <c r="I50" s="2">
        <v>344.4355</v>
      </c>
      <c r="J50" s="2">
        <v>319.193</v>
      </c>
      <c r="K50" s="2">
        <v>317.1318</v>
      </c>
      <c r="L50" s="2">
        <v>310.8245</v>
      </c>
      <c r="M50" s="2">
        <v>385.7233</v>
      </c>
      <c r="N50" s="2">
        <v>465.3295</v>
      </c>
      <c r="O50" s="13">
        <v>451.53</v>
      </c>
      <c r="P50" s="2">
        <v>517.8747</v>
      </c>
      <c r="Q50" s="2">
        <v>491.62</v>
      </c>
      <c r="R50" s="2">
        <v>477.27</v>
      </c>
      <c r="S50" s="2">
        <v>502.8</v>
      </c>
      <c r="T50" s="2">
        <v>508.2696</v>
      </c>
      <c r="U50" s="2">
        <v>494.7474</v>
      </c>
      <c r="V50" s="2">
        <v>554.13</v>
      </c>
      <c r="W50" s="2">
        <f>561.3671+11.1872</f>
        <v>572.5543</v>
      </c>
      <c r="X50" s="2">
        <v>548.7117</v>
      </c>
      <c r="Y50" s="2">
        <v>645.77</v>
      </c>
      <c r="Z50" s="2">
        <v>624.5832</v>
      </c>
      <c r="AA50" s="27">
        <v>1176.2251</v>
      </c>
      <c r="AB50" s="27">
        <v>598.68</v>
      </c>
      <c r="AC50" s="2">
        <v>1176.8003</v>
      </c>
      <c r="AD50" s="27">
        <v>952.9851</v>
      </c>
      <c r="AE50" s="27">
        <v>932.4452</v>
      </c>
      <c r="AF50" s="2">
        <v>1363.669</v>
      </c>
      <c r="AG50" s="13">
        <v>1145.8071</v>
      </c>
      <c r="AH50" s="13">
        <v>1707.2108</v>
      </c>
      <c r="AK50"/>
    </row>
    <row r="51" spans="1:34" s="33" customFormat="1" ht="15.75">
      <c r="A51" s="39" t="s">
        <v>21</v>
      </c>
      <c r="B51" s="32">
        <v>46.8875</v>
      </c>
      <c r="C51" s="32">
        <v>50.7127</v>
      </c>
      <c r="D51" s="32">
        <v>60.4217</v>
      </c>
      <c r="E51" s="32">
        <v>93.8998</v>
      </c>
      <c r="F51" s="32">
        <v>105.7748</v>
      </c>
      <c r="G51" s="32">
        <v>101.8997</v>
      </c>
      <c r="H51" s="32">
        <v>113.27029999999999</v>
      </c>
      <c r="I51" s="32">
        <v>344.4355</v>
      </c>
      <c r="J51" s="32">
        <v>319.19</v>
      </c>
      <c r="K51" s="32">
        <v>317.1318</v>
      </c>
      <c r="L51" s="32">
        <v>310.8245</v>
      </c>
      <c r="M51" s="32">
        <v>385.7233</v>
      </c>
      <c r="N51" s="32">
        <f>SUM(N50)</f>
        <v>465.3295</v>
      </c>
      <c r="O51" s="32">
        <v>451.53</v>
      </c>
      <c r="P51" s="32">
        <f>SUM(P50)</f>
        <v>517.8747</v>
      </c>
      <c r="Q51" s="32">
        <v>491.62</v>
      </c>
      <c r="R51" s="32">
        <v>477.27</v>
      </c>
      <c r="S51" s="32">
        <v>502.8</v>
      </c>
      <c r="T51" s="32">
        <v>508.2696</v>
      </c>
      <c r="U51" s="32">
        <v>494.7474</v>
      </c>
      <c r="V51" s="32">
        <v>554.13</v>
      </c>
      <c r="W51" s="32">
        <v>572.5543</v>
      </c>
      <c r="X51" s="32">
        <v>548.7117</v>
      </c>
      <c r="Y51" s="32">
        <v>645.77</v>
      </c>
      <c r="Z51" s="32">
        <v>624.5832</v>
      </c>
      <c r="AA51" s="57">
        <v>1176.2251</v>
      </c>
      <c r="AB51" s="32">
        <f aca="true" t="shared" si="13" ref="AB51:AH51">SUM(AB50)</f>
        <v>598.68</v>
      </c>
      <c r="AC51" s="32">
        <f t="shared" si="13"/>
        <v>1176.8003</v>
      </c>
      <c r="AD51" s="32">
        <f t="shared" si="13"/>
        <v>952.9851</v>
      </c>
      <c r="AE51" s="32">
        <f t="shared" si="13"/>
        <v>932.4452</v>
      </c>
      <c r="AF51" s="32">
        <f t="shared" si="13"/>
        <v>1363.669</v>
      </c>
      <c r="AG51" s="32">
        <f t="shared" si="13"/>
        <v>1145.8071</v>
      </c>
      <c r="AH51" s="32">
        <f t="shared" si="13"/>
        <v>1707.2108</v>
      </c>
    </row>
    <row r="52" spans="1:34" ht="15.75">
      <c r="A52" s="43" t="s">
        <v>29</v>
      </c>
      <c r="B52" s="6"/>
      <c r="C52" s="2"/>
      <c r="D52" s="6"/>
      <c r="E52" s="13"/>
      <c r="F52" s="6"/>
      <c r="G52" s="6"/>
      <c r="H52" s="6"/>
      <c r="I52" s="6"/>
      <c r="J52" s="6"/>
      <c r="K52" s="6"/>
      <c r="L52" s="6"/>
      <c r="M52" s="2"/>
      <c r="N52" s="6"/>
      <c r="O52" s="52"/>
      <c r="P52" s="6"/>
      <c r="Q52" s="6"/>
      <c r="R52" s="53"/>
      <c r="S52" s="6"/>
      <c r="T52" s="6"/>
      <c r="U52" s="6"/>
      <c r="V52" s="6"/>
      <c r="W52" s="6"/>
      <c r="X52" s="6"/>
      <c r="Y52" s="6"/>
      <c r="Z52" s="6"/>
      <c r="AA52" s="72"/>
      <c r="AB52" s="72"/>
      <c r="AC52" s="6"/>
      <c r="AD52" s="72"/>
      <c r="AE52" s="72"/>
      <c r="AF52" s="6"/>
      <c r="AG52" s="9"/>
      <c r="AH52" s="83"/>
    </row>
    <row r="53" spans="1:34" ht="15.75">
      <c r="A53" s="38" t="s">
        <v>28</v>
      </c>
      <c r="B53" s="2">
        <v>0</v>
      </c>
      <c r="C53" s="2">
        <v>0</v>
      </c>
      <c r="D53" s="2">
        <v>0</v>
      </c>
      <c r="E53" s="13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13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7">
        <v>0</v>
      </c>
      <c r="AB53" s="27">
        <v>0</v>
      </c>
      <c r="AC53" s="2">
        <v>0</v>
      </c>
      <c r="AD53" s="27">
        <v>0</v>
      </c>
      <c r="AE53" s="27">
        <v>0</v>
      </c>
      <c r="AF53" s="2">
        <v>0</v>
      </c>
      <c r="AG53" s="2">
        <v>0</v>
      </c>
      <c r="AH53" s="13">
        <v>0</v>
      </c>
    </row>
    <row r="54" spans="1:34" s="33" customFormat="1" ht="15.75">
      <c r="A54" s="40" t="s">
        <v>7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f>SUM(N53)</f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73">
        <v>0</v>
      </c>
      <c r="AB54" s="73">
        <f>SUM(AB53)</f>
        <v>0</v>
      </c>
      <c r="AC54" s="31">
        <v>0</v>
      </c>
      <c r="AD54" s="73">
        <f>SUM(AD53)</f>
        <v>0</v>
      </c>
      <c r="AE54" s="73">
        <f>SUM(AE53)</f>
        <v>0</v>
      </c>
      <c r="AF54" s="31">
        <f>SUM(AF53)</f>
        <v>0</v>
      </c>
      <c r="AG54" s="31">
        <f>SUM(AG53)</f>
        <v>0</v>
      </c>
      <c r="AH54" s="31">
        <f>SUM(AH53)</f>
        <v>0</v>
      </c>
    </row>
    <row r="55" spans="1:34" s="33" customFormat="1" ht="15.75">
      <c r="A55" s="41" t="s">
        <v>30</v>
      </c>
      <c r="B55" s="4">
        <v>46.8875</v>
      </c>
      <c r="C55" s="4">
        <v>50.7127</v>
      </c>
      <c r="D55" s="4">
        <v>60.4217</v>
      </c>
      <c r="E55" s="4">
        <v>93.8998</v>
      </c>
      <c r="F55" s="4">
        <v>105.7748</v>
      </c>
      <c r="G55" s="4">
        <v>101.8997</v>
      </c>
      <c r="H55" s="4">
        <v>113.27029999999999</v>
      </c>
      <c r="I55" s="4">
        <v>344.44</v>
      </c>
      <c r="J55" s="4">
        <v>319.19</v>
      </c>
      <c r="K55" s="4">
        <v>317.1318</v>
      </c>
      <c r="L55" s="4">
        <v>310.8245</v>
      </c>
      <c r="M55" s="4">
        <v>385.7233</v>
      </c>
      <c r="N55" s="4">
        <f>N51+N54</f>
        <v>465.3295</v>
      </c>
      <c r="O55" s="4">
        <f>O51+O54</f>
        <v>451.53</v>
      </c>
      <c r="P55" s="4">
        <f>P51+P54</f>
        <v>517.8747</v>
      </c>
      <c r="Q55" s="4">
        <v>491.62</v>
      </c>
      <c r="R55" s="4">
        <v>477.27</v>
      </c>
      <c r="S55" s="4">
        <v>502.8</v>
      </c>
      <c r="T55" s="4">
        <v>508.2696</v>
      </c>
      <c r="U55" s="32">
        <v>494.7474</v>
      </c>
      <c r="V55" s="32">
        <v>554.13</v>
      </c>
      <c r="W55" s="32">
        <v>572.5543</v>
      </c>
      <c r="X55" s="32">
        <v>548.7117</v>
      </c>
      <c r="Y55" s="32">
        <v>645.77</v>
      </c>
      <c r="Z55" s="32">
        <v>624.5832</v>
      </c>
      <c r="AA55" s="57">
        <v>1176.2251</v>
      </c>
      <c r="AB55" s="32">
        <f aca="true" t="shared" si="14" ref="AB55:AH55">AB54+AB51</f>
        <v>598.68</v>
      </c>
      <c r="AC55" s="32">
        <f t="shared" si="14"/>
        <v>1176.8003</v>
      </c>
      <c r="AD55" s="32">
        <f t="shared" si="14"/>
        <v>952.9851</v>
      </c>
      <c r="AE55" s="32">
        <f t="shared" si="14"/>
        <v>932.4452</v>
      </c>
      <c r="AF55" s="32">
        <f t="shared" si="14"/>
        <v>1363.669</v>
      </c>
      <c r="AG55" s="32">
        <f t="shared" si="14"/>
        <v>1145.8071</v>
      </c>
      <c r="AH55" s="32">
        <f t="shared" si="14"/>
        <v>1707.2108</v>
      </c>
    </row>
    <row r="56" spans="1:34" ht="15.75">
      <c r="A56" s="38"/>
      <c r="B56" s="2"/>
      <c r="C56" s="2"/>
      <c r="D56" s="2"/>
      <c r="E56" s="13"/>
      <c r="F56" s="2"/>
      <c r="G56" s="2"/>
      <c r="H56" s="2"/>
      <c r="I56" s="2"/>
      <c r="J56" s="2"/>
      <c r="K56" s="2"/>
      <c r="L56" s="2"/>
      <c r="M56" s="2"/>
      <c r="N56" s="2"/>
      <c r="O56" s="13"/>
      <c r="P56" s="2"/>
      <c r="Q56" s="2"/>
      <c r="R56" s="54"/>
      <c r="S56" s="2"/>
      <c r="T56" s="2"/>
      <c r="U56" s="2"/>
      <c r="V56" s="2"/>
      <c r="W56" s="2"/>
      <c r="X56" s="2"/>
      <c r="Y56" s="2"/>
      <c r="Z56" s="2"/>
      <c r="AA56" s="27"/>
      <c r="AB56" s="27"/>
      <c r="AC56" s="2"/>
      <c r="AD56" s="27"/>
      <c r="AE56" s="27"/>
      <c r="AF56" s="2"/>
      <c r="AG56" s="9"/>
      <c r="AH56" s="83"/>
    </row>
    <row r="57" spans="1:34" ht="15.75">
      <c r="A57" s="42" t="s">
        <v>31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55"/>
      <c r="S57" s="7"/>
      <c r="T57" s="7"/>
      <c r="U57" s="7"/>
      <c r="V57" s="7"/>
      <c r="W57" s="7"/>
      <c r="X57" s="7"/>
      <c r="Y57" s="7"/>
      <c r="Z57" s="7"/>
      <c r="AA57" s="75"/>
      <c r="AB57" s="75"/>
      <c r="AC57" s="7"/>
      <c r="AD57" s="75"/>
      <c r="AE57" s="75"/>
      <c r="AF57" s="7"/>
      <c r="AG57" s="7"/>
      <c r="AH57" s="7"/>
    </row>
    <row r="58" spans="1:34" ht="15.75">
      <c r="A58" s="43" t="s">
        <v>27</v>
      </c>
      <c r="B58" s="6"/>
      <c r="C58" s="2"/>
      <c r="D58" s="6"/>
      <c r="E58" s="13"/>
      <c r="F58" s="6"/>
      <c r="G58" s="6"/>
      <c r="H58" s="6"/>
      <c r="I58" s="6"/>
      <c r="J58" s="6"/>
      <c r="K58" s="6"/>
      <c r="L58" s="6"/>
      <c r="M58" s="2"/>
      <c r="N58" s="6"/>
      <c r="O58" s="52"/>
      <c r="P58" s="6"/>
      <c r="Q58" s="6"/>
      <c r="R58" s="53"/>
      <c r="S58" s="6"/>
      <c r="T58" s="6"/>
      <c r="U58" s="6"/>
      <c r="V58" s="6"/>
      <c r="W58" s="6"/>
      <c r="X58" s="6"/>
      <c r="Y58" s="6"/>
      <c r="Z58" s="6"/>
      <c r="AA58" s="72"/>
      <c r="AB58" s="72"/>
      <c r="AC58" s="6"/>
      <c r="AD58" s="72"/>
      <c r="AE58" s="72"/>
      <c r="AF58" s="6"/>
      <c r="AG58" s="9"/>
      <c r="AH58" s="83"/>
    </row>
    <row r="59" spans="1:38" ht="15.75">
      <c r="A59" s="38" t="s">
        <v>32</v>
      </c>
      <c r="B59" s="2">
        <v>211.4742</v>
      </c>
      <c r="C59" s="2">
        <v>326.304</v>
      </c>
      <c r="D59" s="2">
        <v>433.62289999999996</v>
      </c>
      <c r="E59" s="13">
        <v>509.09999999999997</v>
      </c>
      <c r="F59" s="2">
        <v>556.8575999999999</v>
      </c>
      <c r="G59" s="2">
        <v>754.1677</v>
      </c>
      <c r="H59" s="2">
        <v>1054.7057000000002</v>
      </c>
      <c r="I59" s="2">
        <v>1186.4863</v>
      </c>
      <c r="J59" s="2">
        <v>1422.9618</v>
      </c>
      <c r="K59" s="2">
        <v>3905.8962</v>
      </c>
      <c r="L59" s="2">
        <v>3824.9113</v>
      </c>
      <c r="M59" s="2">
        <v>3815.2978</v>
      </c>
      <c r="N59" s="2">
        <v>4230.8972</v>
      </c>
      <c r="O59" s="13">
        <v>4064.37</v>
      </c>
      <c r="P59" s="2">
        <v>4572.682</v>
      </c>
      <c r="Q59" s="2">
        <v>4171.58</v>
      </c>
      <c r="R59" s="2">
        <v>3974.03</v>
      </c>
      <c r="S59" s="2">
        <v>4220.42</v>
      </c>
      <c r="T59" s="2">
        <v>4546.0449</v>
      </c>
      <c r="U59" s="2">
        <v>4426.6843</v>
      </c>
      <c r="V59" s="2">
        <v>4801.63</v>
      </c>
      <c r="W59" s="2">
        <f>4537.2031+374.2407</f>
        <v>4911.4438</v>
      </c>
      <c r="X59" s="2">
        <v>4796.815</v>
      </c>
      <c r="Y59" s="2">
        <v>4989.55</v>
      </c>
      <c r="Z59" s="2">
        <v>6159.6329</v>
      </c>
      <c r="AA59" s="27">
        <v>8080.8855</v>
      </c>
      <c r="AB59" s="27">
        <v>5993.115</v>
      </c>
      <c r="AC59" s="2">
        <v>8128.9684</v>
      </c>
      <c r="AD59" s="27">
        <v>8136.8162</v>
      </c>
      <c r="AE59" s="27">
        <v>8195.4816</v>
      </c>
      <c r="AF59" s="2">
        <v>7709.6703</v>
      </c>
      <c r="AG59" s="2">
        <v>9789.8689</v>
      </c>
      <c r="AH59" s="13">
        <v>10980.7519</v>
      </c>
      <c r="AJ59"/>
      <c r="AL59"/>
    </row>
    <row r="60" spans="1:38" ht="15.75">
      <c r="A60" s="38" t="s">
        <v>33</v>
      </c>
      <c r="B60" s="2">
        <v>255.9063</v>
      </c>
      <c r="C60" s="2">
        <v>300.24</v>
      </c>
      <c r="D60" s="2">
        <v>363.17830000000004</v>
      </c>
      <c r="E60" s="13">
        <v>474.41470000000004</v>
      </c>
      <c r="F60" s="2">
        <v>572.3391</v>
      </c>
      <c r="G60" s="2">
        <v>772.3092</v>
      </c>
      <c r="H60" s="2">
        <v>1076.8608</v>
      </c>
      <c r="I60" s="2">
        <v>1224.8829999999998</v>
      </c>
      <c r="J60" s="2">
        <v>1578.5513</v>
      </c>
      <c r="K60" s="2">
        <v>1364.1008</v>
      </c>
      <c r="L60" s="2">
        <v>1299.8779</v>
      </c>
      <c r="M60" s="2">
        <v>1676.7191</v>
      </c>
      <c r="N60" s="2">
        <v>1470.2751</v>
      </c>
      <c r="O60" s="13">
        <v>1420.17</v>
      </c>
      <c r="P60" s="2">
        <v>1480.9069</v>
      </c>
      <c r="Q60" s="2">
        <v>1444.19</v>
      </c>
      <c r="R60" s="2">
        <v>1305.6</v>
      </c>
      <c r="S60" s="2">
        <v>1572.76</v>
      </c>
      <c r="T60" s="2">
        <v>1482.17</v>
      </c>
      <c r="U60" s="2">
        <v>1420.8147</v>
      </c>
      <c r="V60" s="2">
        <v>1503.54</v>
      </c>
      <c r="W60" s="2">
        <f>874.2579+700.2364</f>
        <v>1574.4942999999998</v>
      </c>
      <c r="X60" s="2">
        <v>1477.8639</v>
      </c>
      <c r="Y60" s="2">
        <v>1988.74</v>
      </c>
      <c r="Z60" s="2">
        <v>2237.8741</v>
      </c>
      <c r="AA60" s="27">
        <v>2607.9951</v>
      </c>
      <c r="AB60" s="27">
        <v>1749.8529</v>
      </c>
      <c r="AC60" s="2">
        <v>2507.8828</v>
      </c>
      <c r="AD60" s="27">
        <v>2023.8828</v>
      </c>
      <c r="AE60" s="27">
        <v>1739.6788</v>
      </c>
      <c r="AF60" s="2">
        <v>2131.3227</v>
      </c>
      <c r="AG60" s="2">
        <v>2390.8657</v>
      </c>
      <c r="AH60" s="13">
        <v>2514.3243</v>
      </c>
      <c r="AL60"/>
    </row>
    <row r="61" spans="1:38" ht="15.75">
      <c r="A61" s="38" t="s">
        <v>34</v>
      </c>
      <c r="B61" s="2">
        <v>422.869</v>
      </c>
      <c r="C61" s="2">
        <v>724.9179</v>
      </c>
      <c r="D61" s="2">
        <v>391.5952</v>
      </c>
      <c r="E61" s="13">
        <v>501.87</v>
      </c>
      <c r="F61" s="2">
        <v>630.9877</v>
      </c>
      <c r="G61" s="2">
        <v>311.1135</v>
      </c>
      <c r="H61" s="2">
        <v>939.6478</v>
      </c>
      <c r="I61" s="2">
        <v>781.0451</v>
      </c>
      <c r="J61" s="2">
        <v>707.9283</v>
      </c>
      <c r="K61" s="2">
        <v>714.0074</v>
      </c>
      <c r="L61" s="2">
        <v>708.2105</v>
      </c>
      <c r="M61" s="2">
        <v>743.4607</v>
      </c>
      <c r="N61" s="2">
        <v>745.8642</v>
      </c>
      <c r="O61" s="13">
        <v>741.34</v>
      </c>
      <c r="P61" s="2">
        <v>1250.1776</v>
      </c>
      <c r="Q61" s="2">
        <v>2629.5</v>
      </c>
      <c r="R61" s="2">
        <v>2487.76</v>
      </c>
      <c r="S61" s="2">
        <v>1167.64</v>
      </c>
      <c r="T61" s="2">
        <v>2156.7595</v>
      </c>
      <c r="U61" s="2">
        <v>2155.5353</v>
      </c>
      <c r="V61" s="2">
        <v>1224.97</v>
      </c>
      <c r="W61" s="2">
        <f>1525.309+0.7301</f>
        <v>1526.0391</v>
      </c>
      <c r="X61" s="2">
        <v>1525.1302</v>
      </c>
      <c r="Y61" s="2">
        <v>1287.71</v>
      </c>
      <c r="Z61" s="2">
        <v>2234.866</v>
      </c>
      <c r="AA61" s="27">
        <v>810.2602</v>
      </c>
      <c r="AB61" s="27">
        <v>2053.9999</v>
      </c>
      <c r="AC61" s="2">
        <v>2515.4173</v>
      </c>
      <c r="AD61" s="27">
        <v>2611.5924</v>
      </c>
      <c r="AE61" s="27">
        <v>2609.4735</v>
      </c>
      <c r="AF61" s="2">
        <v>1350.9671</v>
      </c>
      <c r="AG61" s="13">
        <v>2836.7577</v>
      </c>
      <c r="AH61" s="13">
        <v>2020.4976</v>
      </c>
      <c r="AL61"/>
    </row>
    <row r="62" spans="1:34" s="33" customFormat="1" ht="15.75">
      <c r="A62" s="39" t="s">
        <v>21</v>
      </c>
      <c r="B62" s="32">
        <v>890.2495</v>
      </c>
      <c r="C62" s="32">
        <v>1351.4619</v>
      </c>
      <c r="D62" s="32">
        <v>1188.3964</v>
      </c>
      <c r="E62" s="32">
        <v>1485.3847</v>
      </c>
      <c r="F62" s="32">
        <v>1760.1844</v>
      </c>
      <c r="G62" s="32">
        <v>1837.5904</v>
      </c>
      <c r="H62" s="32">
        <v>3071.2142999999996</v>
      </c>
      <c r="I62" s="32">
        <v>3192.4143999999997</v>
      </c>
      <c r="J62" s="32">
        <v>3709.4414</v>
      </c>
      <c r="K62" s="32">
        <v>5984.0044</v>
      </c>
      <c r="L62" s="32">
        <v>5832.9997</v>
      </c>
      <c r="M62" s="32">
        <v>6238.4776</v>
      </c>
      <c r="N62" s="32">
        <f>SUM(N59:N61)</f>
        <v>6447.0365</v>
      </c>
      <c r="O62" s="32">
        <v>6225.89</v>
      </c>
      <c r="P62" s="32">
        <f>SUM(P59:P61)</f>
        <v>7303.7665</v>
      </c>
      <c r="Q62" s="32">
        <v>8245.28</v>
      </c>
      <c r="R62" s="32">
        <f>SUM(R58:R61)</f>
        <v>7767.39</v>
      </c>
      <c r="S62" s="32">
        <v>6960.83</v>
      </c>
      <c r="T62" s="32">
        <f>SUM(T58:T61)</f>
        <v>8184.9744</v>
      </c>
      <c r="U62" s="32">
        <v>8003.0343</v>
      </c>
      <c r="V62" s="32">
        <f>SUM(V58:V61)</f>
        <v>7530.14</v>
      </c>
      <c r="W62" s="32">
        <f>6936.77+1075.2072</f>
        <v>8011.9772</v>
      </c>
      <c r="X62" s="32">
        <v>7799.8091</v>
      </c>
      <c r="Y62" s="32">
        <v>8266.01</v>
      </c>
      <c r="Z62" s="32">
        <v>10632.373</v>
      </c>
      <c r="AA62" s="57">
        <v>11499.1408</v>
      </c>
      <c r="AB62" s="32">
        <f aca="true" t="shared" si="15" ref="AB62:AH62">SUM(AB59:AB61)</f>
        <v>9796.967799999999</v>
      </c>
      <c r="AC62" s="32">
        <f t="shared" si="15"/>
        <v>13152.268499999998</v>
      </c>
      <c r="AD62" s="32">
        <f t="shared" si="15"/>
        <v>12772.2914</v>
      </c>
      <c r="AE62" s="32">
        <f t="shared" si="15"/>
        <v>12544.633899999999</v>
      </c>
      <c r="AF62" s="32">
        <f t="shared" si="15"/>
        <v>11191.9601</v>
      </c>
      <c r="AG62" s="32">
        <f t="shared" si="15"/>
        <v>15017.4923</v>
      </c>
      <c r="AH62" s="32">
        <f t="shared" si="15"/>
        <v>15515.5738</v>
      </c>
    </row>
    <row r="63" spans="1:32" ht="15.75">
      <c r="A63" s="43" t="s">
        <v>29</v>
      </c>
      <c r="B63" s="6"/>
      <c r="C63" s="2"/>
      <c r="D63" s="6"/>
      <c r="E63" s="13"/>
      <c r="F63" s="6"/>
      <c r="G63" s="6"/>
      <c r="H63" s="6"/>
      <c r="I63" s="6"/>
      <c r="J63" s="6"/>
      <c r="K63" s="6"/>
      <c r="L63" s="6"/>
      <c r="M63" s="2"/>
      <c r="N63" s="6"/>
      <c r="O63" s="52"/>
      <c r="P63" s="6"/>
      <c r="Q63" s="6"/>
      <c r="R63" s="53"/>
      <c r="S63" s="6"/>
      <c r="T63" s="6"/>
      <c r="U63" s="6"/>
      <c r="V63" s="6"/>
      <c r="W63" s="6"/>
      <c r="X63" s="6"/>
      <c r="Y63" s="6"/>
      <c r="Z63" s="6"/>
      <c r="AA63" s="72"/>
      <c r="AB63" s="72"/>
      <c r="AC63" s="6"/>
      <c r="AD63" s="72"/>
      <c r="AE63" s="72"/>
      <c r="AF63" s="97"/>
    </row>
    <row r="64" spans="1:35" ht="15.75">
      <c r="A64" s="38" t="s">
        <v>32</v>
      </c>
      <c r="B64" s="2">
        <v>5.7615</v>
      </c>
      <c r="C64" s="2">
        <v>5.9104</v>
      </c>
      <c r="D64" s="2">
        <v>11.7075</v>
      </c>
      <c r="E64" s="13">
        <v>10.5963</v>
      </c>
      <c r="F64" s="2">
        <v>6.5693</v>
      </c>
      <c r="G64" s="2">
        <v>5</v>
      </c>
      <c r="H64" s="2">
        <v>7.9104</v>
      </c>
      <c r="I64" s="2">
        <v>36.7703</v>
      </c>
      <c r="J64" s="2">
        <v>51.61</v>
      </c>
      <c r="K64" s="2">
        <v>28.7342</v>
      </c>
      <c r="L64" s="2">
        <v>23.3501</v>
      </c>
      <c r="M64" s="2">
        <v>50.5429</v>
      </c>
      <c r="N64" s="2">
        <v>46.1356</v>
      </c>
      <c r="O64" s="13">
        <v>33.83</v>
      </c>
      <c r="P64" s="2">
        <v>73.963</v>
      </c>
      <c r="Q64" s="2">
        <v>17.61</v>
      </c>
      <c r="R64" s="2">
        <v>11.16</v>
      </c>
      <c r="S64" s="2">
        <v>64.1136</v>
      </c>
      <c r="T64" s="2">
        <v>26.091</v>
      </c>
      <c r="U64" s="2">
        <v>8.9926</v>
      </c>
      <c r="V64" s="2">
        <v>44.24</v>
      </c>
      <c r="W64" s="2">
        <f>13.38+10.9978</f>
        <v>24.3778</v>
      </c>
      <c r="X64" s="2">
        <v>8.6866</v>
      </c>
      <c r="Y64" s="2">
        <v>67.733</v>
      </c>
      <c r="Z64" s="2">
        <v>48.6727</v>
      </c>
      <c r="AA64" s="27">
        <v>49.3726</v>
      </c>
      <c r="AB64" s="27">
        <v>36.5559</v>
      </c>
      <c r="AC64" s="2">
        <v>52.5329</v>
      </c>
      <c r="AD64" s="27">
        <v>33.3531</v>
      </c>
      <c r="AE64" s="27">
        <v>22.2998</v>
      </c>
      <c r="AF64" s="2">
        <v>29.4493</v>
      </c>
      <c r="AG64" s="13">
        <v>20.2548</v>
      </c>
      <c r="AH64" s="13">
        <v>11.8637</v>
      </c>
      <c r="AI64"/>
    </row>
    <row r="65" spans="1:34" ht="15.75">
      <c r="A65" s="38" t="s">
        <v>35</v>
      </c>
      <c r="B65" s="2">
        <v>9.999</v>
      </c>
      <c r="C65" s="2">
        <v>33.777</v>
      </c>
      <c r="D65" s="2">
        <v>14.9542</v>
      </c>
      <c r="E65" s="13">
        <v>0.6282</v>
      </c>
      <c r="F65" s="2">
        <v>14.4235</v>
      </c>
      <c r="G65" s="2">
        <v>0.00145</v>
      </c>
      <c r="H65" s="2">
        <v>25.8914</v>
      </c>
      <c r="I65" s="2">
        <v>0.0503</v>
      </c>
      <c r="J65" s="2">
        <v>0.0018</v>
      </c>
      <c r="K65" s="2">
        <v>43.7188</v>
      </c>
      <c r="L65" s="2">
        <v>43.6724</v>
      </c>
      <c r="M65" s="2">
        <v>278.6032</v>
      </c>
      <c r="N65" s="2">
        <v>0.0019</v>
      </c>
      <c r="O65" s="13">
        <v>-9.25</v>
      </c>
      <c r="P65" s="2">
        <v>214.7823</v>
      </c>
      <c r="Q65" s="2">
        <v>147.89</v>
      </c>
      <c r="R65" s="2">
        <v>55.8</v>
      </c>
      <c r="S65" s="2">
        <v>94.5</v>
      </c>
      <c r="T65" s="2">
        <v>40.42</v>
      </c>
      <c r="U65" s="2">
        <v>38.4254</v>
      </c>
      <c r="V65" s="2">
        <v>104.8</v>
      </c>
      <c r="W65" s="2">
        <f>48.9001+17.8505</f>
        <v>66.7506</v>
      </c>
      <c r="X65" s="2">
        <v>19.8708</v>
      </c>
      <c r="Y65" s="2">
        <v>52.3682</v>
      </c>
      <c r="Z65" s="2">
        <v>20.9454</v>
      </c>
      <c r="AA65" s="27">
        <v>35.3052</v>
      </c>
      <c r="AB65" s="27">
        <v>0.3963</v>
      </c>
      <c r="AC65" s="2">
        <v>35.3052</v>
      </c>
      <c r="AD65" s="27">
        <v>22.4402</v>
      </c>
      <c r="AE65" s="27">
        <v>19.8955</v>
      </c>
      <c r="AF65" s="2">
        <v>9.3908</v>
      </c>
      <c r="AG65" s="13">
        <v>7.191</v>
      </c>
      <c r="AH65" s="13">
        <v>34.6797</v>
      </c>
    </row>
    <row r="66" spans="1:34" ht="15.75">
      <c r="A66" s="38" t="s">
        <v>34</v>
      </c>
      <c r="B66" s="2">
        <v>0</v>
      </c>
      <c r="C66" s="2">
        <v>0</v>
      </c>
      <c r="D66" s="2">
        <v>0</v>
      </c>
      <c r="E66" s="13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13">
        <v>0</v>
      </c>
      <c r="P66" s="2">
        <v>0</v>
      </c>
      <c r="Q66" s="2"/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7">
        <v>0</v>
      </c>
      <c r="AB66" s="27">
        <v>0</v>
      </c>
      <c r="AC66" s="2">
        <v>0</v>
      </c>
      <c r="AD66" s="27">
        <v>0</v>
      </c>
      <c r="AE66" s="27">
        <v>0</v>
      </c>
      <c r="AF66" s="2">
        <v>0</v>
      </c>
      <c r="AG66" s="13">
        <v>0</v>
      </c>
      <c r="AH66" s="13">
        <v>0</v>
      </c>
    </row>
    <row r="67" spans="1:34" s="33" customFormat="1" ht="15.75">
      <c r="A67" s="40" t="s">
        <v>36</v>
      </c>
      <c r="B67" s="31">
        <v>15.7605</v>
      </c>
      <c r="C67" s="31">
        <v>39.687400000000004</v>
      </c>
      <c r="D67" s="31">
        <v>26.6617</v>
      </c>
      <c r="E67" s="31">
        <v>11.224499999999999</v>
      </c>
      <c r="F67" s="31">
        <v>20.992800000000003</v>
      </c>
      <c r="G67" s="31">
        <v>5.00145</v>
      </c>
      <c r="H67" s="31">
        <v>33.8018</v>
      </c>
      <c r="I67" s="31">
        <v>36.8206</v>
      </c>
      <c r="J67" s="31">
        <v>51.61</v>
      </c>
      <c r="K67" s="31">
        <v>72.453</v>
      </c>
      <c r="L67" s="31">
        <v>67.02250000000001</v>
      </c>
      <c r="M67" s="31">
        <v>329.1461</v>
      </c>
      <c r="N67" s="31">
        <f>SUM(N64:N66)</f>
        <v>46.137499999999996</v>
      </c>
      <c r="O67" s="31">
        <v>24.58</v>
      </c>
      <c r="P67" s="31">
        <f>SUM(P64:P66)</f>
        <v>288.7453</v>
      </c>
      <c r="Q67" s="31">
        <v>165.5</v>
      </c>
      <c r="R67" s="31">
        <f>SUM(R63:R66)</f>
        <v>66.96</v>
      </c>
      <c r="S67" s="31">
        <v>158.61</v>
      </c>
      <c r="T67" s="31">
        <f>SUM(T63:T66)</f>
        <v>66.511</v>
      </c>
      <c r="U67" s="31">
        <f>SUM(U64:U66)</f>
        <v>47.418000000000006</v>
      </c>
      <c r="V67" s="31">
        <f>SUM(V64:V66)</f>
        <v>149.04</v>
      </c>
      <c r="W67" s="31">
        <f>SUM(W64:W66)</f>
        <v>91.1284</v>
      </c>
      <c r="X67" s="31">
        <v>28.5574</v>
      </c>
      <c r="Y67" s="31">
        <f>SUM(Y43:Y66)</f>
        <v>21157.5172</v>
      </c>
      <c r="Z67" s="31">
        <v>69.6181</v>
      </c>
      <c r="AA67" s="73">
        <v>84.6778</v>
      </c>
      <c r="AB67" s="31">
        <f aca="true" t="shared" si="16" ref="AB67:AH67">SUM(AB64:AB66)</f>
        <v>36.9522</v>
      </c>
      <c r="AC67" s="31">
        <f t="shared" si="16"/>
        <v>87.8381</v>
      </c>
      <c r="AD67" s="31">
        <f t="shared" si="16"/>
        <v>55.7933</v>
      </c>
      <c r="AE67" s="31">
        <f t="shared" si="16"/>
        <v>42.1953</v>
      </c>
      <c r="AF67" s="31">
        <f t="shared" si="16"/>
        <v>38.8401</v>
      </c>
      <c r="AG67" s="31">
        <f t="shared" si="16"/>
        <v>27.4458</v>
      </c>
      <c r="AH67" s="31">
        <f t="shared" si="16"/>
        <v>46.5434</v>
      </c>
    </row>
    <row r="68" spans="1:34" s="33" customFormat="1" ht="15.75">
      <c r="A68" s="41" t="s">
        <v>37</v>
      </c>
      <c r="B68" s="4">
        <v>906.01</v>
      </c>
      <c r="C68" s="4">
        <v>1391.1493</v>
      </c>
      <c r="D68" s="4">
        <v>1215.0581000000002</v>
      </c>
      <c r="E68" s="4">
        <v>1496.6092</v>
      </c>
      <c r="F68" s="4">
        <v>1781.1772</v>
      </c>
      <c r="G68" s="4">
        <v>1842.59185</v>
      </c>
      <c r="H68" s="4">
        <v>3105.0161</v>
      </c>
      <c r="I68" s="4">
        <v>3229.235</v>
      </c>
      <c r="J68" s="4">
        <f>J67+J62</f>
        <v>3761.0514000000003</v>
      </c>
      <c r="K68" s="4">
        <v>6056.4574</v>
      </c>
      <c r="L68" s="4">
        <v>5900.0222</v>
      </c>
      <c r="M68" s="4">
        <v>6567.6237</v>
      </c>
      <c r="N68" s="4">
        <f>N62+N67</f>
        <v>6493.174</v>
      </c>
      <c r="O68" s="4">
        <v>6250.4</v>
      </c>
      <c r="P68" s="4">
        <f>P62+P67</f>
        <v>7592.511799999999</v>
      </c>
      <c r="Q68" s="4">
        <v>8410.78</v>
      </c>
      <c r="R68" s="4">
        <f>R67+R62</f>
        <v>7834.35</v>
      </c>
      <c r="S68" s="4">
        <v>7119.45</v>
      </c>
      <c r="T68" s="4">
        <f>T67+T62</f>
        <v>8251.4854</v>
      </c>
      <c r="U68" s="4">
        <f>U67+U62</f>
        <v>8050.4523</v>
      </c>
      <c r="V68" s="4">
        <f>V67+V62</f>
        <v>7679.18</v>
      </c>
      <c r="W68" s="4">
        <f>W67+W62</f>
        <v>8103.1056</v>
      </c>
      <c r="X68" s="4">
        <v>7828.3665</v>
      </c>
      <c r="Y68" s="4">
        <f>Y67+Y62</f>
        <v>29423.527199999997</v>
      </c>
      <c r="Z68" s="4">
        <v>10701.9911</v>
      </c>
      <c r="AA68" s="74">
        <v>11583.8186</v>
      </c>
      <c r="AB68" s="4">
        <f aca="true" t="shared" si="17" ref="AB68:AH68">AB67+AB62</f>
        <v>9833.919999999998</v>
      </c>
      <c r="AC68" s="4">
        <f t="shared" si="17"/>
        <v>13240.1066</v>
      </c>
      <c r="AD68" s="4">
        <f t="shared" si="17"/>
        <v>12828.0847</v>
      </c>
      <c r="AE68" s="4">
        <f t="shared" si="17"/>
        <v>12586.829199999998</v>
      </c>
      <c r="AF68" s="4">
        <f t="shared" si="17"/>
        <v>11230.8002</v>
      </c>
      <c r="AG68" s="4">
        <f t="shared" si="17"/>
        <v>15044.9381</v>
      </c>
      <c r="AH68" s="4">
        <f t="shared" si="17"/>
        <v>15562.1172</v>
      </c>
    </row>
    <row r="69" spans="1:34" ht="15.75">
      <c r="A69" s="38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3"/>
      <c r="P69" s="2"/>
      <c r="Q69" s="2"/>
      <c r="R69" s="54"/>
      <c r="S69" s="2"/>
      <c r="T69" s="2"/>
      <c r="U69" s="2"/>
      <c r="V69" s="2"/>
      <c r="W69" s="2"/>
      <c r="X69" s="2"/>
      <c r="Y69" s="2"/>
      <c r="Z69" s="2"/>
      <c r="AA69" s="27"/>
      <c r="AB69" s="27"/>
      <c r="AC69" s="2"/>
      <c r="AD69" s="27"/>
      <c r="AE69" s="27"/>
      <c r="AF69" s="2"/>
      <c r="AG69" s="83"/>
      <c r="AH69" s="83"/>
    </row>
    <row r="70" spans="1:34" ht="15.75">
      <c r="A70" s="42" t="s">
        <v>67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76"/>
      <c r="AB70" s="76"/>
      <c r="AC70" s="58"/>
      <c r="AD70" s="76"/>
      <c r="AE70" s="76"/>
      <c r="AF70" s="58"/>
      <c r="AG70" s="95"/>
      <c r="AH70" s="95"/>
    </row>
    <row r="71" spans="1:34" ht="15.75">
      <c r="A71" s="43" t="s">
        <v>27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59"/>
      <c r="S71" s="13"/>
      <c r="T71" s="13"/>
      <c r="U71" s="13"/>
      <c r="V71" s="13"/>
      <c r="W71" s="13"/>
      <c r="X71" s="13"/>
      <c r="Y71" s="13"/>
      <c r="Z71" s="13"/>
      <c r="AA71" s="77"/>
      <c r="AB71" s="77"/>
      <c r="AC71" s="13"/>
      <c r="AD71" s="77"/>
      <c r="AE71" s="77"/>
      <c r="AF71" s="13"/>
      <c r="AG71" s="83"/>
      <c r="AH71" s="83"/>
    </row>
    <row r="72" spans="1:34" ht="15.75">
      <c r="A72" s="38" t="s">
        <v>68</v>
      </c>
      <c r="B72" s="2">
        <v>363.45269999999994</v>
      </c>
      <c r="C72" s="2">
        <v>376.0601</v>
      </c>
      <c r="D72" s="2">
        <v>421.9778</v>
      </c>
      <c r="E72" s="2">
        <v>600.3669</v>
      </c>
      <c r="F72" s="2">
        <v>555.98</v>
      </c>
      <c r="G72" s="2">
        <v>653.43</v>
      </c>
      <c r="H72" s="2">
        <v>1764.6788</v>
      </c>
      <c r="I72" s="2">
        <v>1475.1418</v>
      </c>
      <c r="J72" s="29">
        <v>1533.1548</v>
      </c>
      <c r="K72" s="2">
        <v>1631.9151</v>
      </c>
      <c r="L72" s="2">
        <v>1643.5293</v>
      </c>
      <c r="M72" s="2">
        <v>2396.9795</v>
      </c>
      <c r="N72" s="2">
        <v>2270.5595</v>
      </c>
      <c r="O72" s="13">
        <v>1833.27</v>
      </c>
      <c r="P72" s="2">
        <v>2312.7009</v>
      </c>
      <c r="Q72" s="2">
        <v>2248.72</v>
      </c>
      <c r="R72" s="2">
        <v>1759.3201</v>
      </c>
      <c r="S72" s="2">
        <v>3282.03</v>
      </c>
      <c r="T72" s="28">
        <v>2968.4291</v>
      </c>
      <c r="U72" s="28">
        <v>2655.8884</v>
      </c>
      <c r="V72" s="28">
        <v>3085.127</v>
      </c>
      <c r="W72" s="28">
        <f>2129.7403+723.295</f>
        <v>2853.0353</v>
      </c>
      <c r="X72" s="28">
        <v>2567.3519</v>
      </c>
      <c r="Y72" s="28">
        <v>3030.78</v>
      </c>
      <c r="Z72" s="28">
        <v>2802.4633</v>
      </c>
      <c r="AA72" s="78">
        <v>3214.1542</v>
      </c>
      <c r="AB72" s="78">
        <v>2312.324</v>
      </c>
      <c r="AC72" s="28">
        <v>2962.0183</v>
      </c>
      <c r="AD72" s="78">
        <v>2828.0101</v>
      </c>
      <c r="AE72" s="78">
        <v>2467.0033</v>
      </c>
      <c r="AF72" s="28">
        <v>3318.0872</v>
      </c>
      <c r="AG72" s="13">
        <v>4337.04</v>
      </c>
      <c r="AH72" s="28">
        <v>3628.6265</v>
      </c>
    </row>
    <row r="73" spans="1:34" ht="15.75">
      <c r="A73" s="38" t="s">
        <v>69</v>
      </c>
      <c r="B73" s="2">
        <v>62.933099999999996</v>
      </c>
      <c r="C73" s="2">
        <v>60.1196</v>
      </c>
      <c r="D73" s="2">
        <v>31.4126</v>
      </c>
      <c r="E73" s="2">
        <v>52.5308</v>
      </c>
      <c r="F73" s="2">
        <v>42.81</v>
      </c>
      <c r="G73" s="2">
        <v>52.7183</v>
      </c>
      <c r="H73" s="2">
        <v>39.6602</v>
      </c>
      <c r="I73" s="2">
        <v>47.809</v>
      </c>
      <c r="J73" s="29">
        <v>24.0028</v>
      </c>
      <c r="K73" s="2">
        <v>78.512</v>
      </c>
      <c r="L73" s="2">
        <v>63.3748</v>
      </c>
      <c r="M73" s="2">
        <v>78.6656</v>
      </c>
      <c r="N73" s="2">
        <v>61.0263</v>
      </c>
      <c r="O73" s="13">
        <v>59.89</v>
      </c>
      <c r="P73" s="2">
        <v>81.4883</v>
      </c>
      <c r="Q73" s="2">
        <v>67.18</v>
      </c>
      <c r="R73" s="2">
        <v>66.7291</v>
      </c>
      <c r="S73" s="2">
        <v>54.72</v>
      </c>
      <c r="T73" s="28">
        <v>67.05109999999999</v>
      </c>
      <c r="U73" s="28">
        <v>64.6069</v>
      </c>
      <c r="V73" s="28">
        <v>58.1999</v>
      </c>
      <c r="W73" s="28">
        <v>70.1592</v>
      </c>
      <c r="X73" s="28">
        <v>62.2509</v>
      </c>
      <c r="Y73" s="28">
        <v>51.91</v>
      </c>
      <c r="Z73" s="28">
        <v>70.2223</v>
      </c>
      <c r="AA73" s="78">
        <v>54.2402</v>
      </c>
      <c r="AB73" s="78">
        <v>70.0132</v>
      </c>
      <c r="AC73" s="28">
        <v>54.24</v>
      </c>
      <c r="AD73" s="78">
        <v>60.6837</v>
      </c>
      <c r="AE73" s="78">
        <v>59.068</v>
      </c>
      <c r="AF73" s="28">
        <v>63.9604</v>
      </c>
      <c r="AG73" s="13">
        <v>63.3117</v>
      </c>
      <c r="AH73" s="28">
        <v>62.4198</v>
      </c>
    </row>
    <row r="74" spans="1:34" ht="15.75">
      <c r="A74" s="38" t="s">
        <v>70</v>
      </c>
      <c r="B74" s="2">
        <v>141.4196</v>
      </c>
      <c r="C74" s="2">
        <v>149.4539</v>
      </c>
      <c r="D74" s="2">
        <v>171.7241</v>
      </c>
      <c r="E74" s="2">
        <v>237.3998</v>
      </c>
      <c r="F74" s="2">
        <v>232.68</v>
      </c>
      <c r="G74" s="2">
        <v>283.5549</v>
      </c>
      <c r="H74" s="2">
        <v>312.4091</v>
      </c>
      <c r="I74" s="2">
        <v>360.6013</v>
      </c>
      <c r="J74" s="29">
        <v>451.0005</v>
      </c>
      <c r="K74" s="2">
        <v>569.4072</v>
      </c>
      <c r="L74" s="2">
        <v>631.0891</v>
      </c>
      <c r="M74" s="2">
        <v>743.2709</v>
      </c>
      <c r="N74" s="2">
        <v>703.2529</v>
      </c>
      <c r="O74" s="13">
        <v>576.48</v>
      </c>
      <c r="P74" s="2">
        <v>714.4292</v>
      </c>
      <c r="Q74" s="2">
        <v>638.16</v>
      </c>
      <c r="R74" s="2">
        <v>596.9816</v>
      </c>
      <c r="S74" s="2">
        <v>721.52</v>
      </c>
      <c r="T74" s="28">
        <v>787.16</v>
      </c>
      <c r="U74" s="28">
        <v>776.6398</v>
      </c>
      <c r="V74" s="28">
        <v>894.3539000000001</v>
      </c>
      <c r="W74" s="28">
        <f>1006.9372+31.2082</f>
        <v>1038.1453999999999</v>
      </c>
      <c r="X74" s="28">
        <v>997.4335</v>
      </c>
      <c r="Y74" s="28">
        <v>1288.16</v>
      </c>
      <c r="Z74" s="28">
        <v>1228.5611</v>
      </c>
      <c r="AA74" s="78">
        <v>1387.8672</v>
      </c>
      <c r="AB74" s="78">
        <v>1173.6086</v>
      </c>
      <c r="AC74" s="28">
        <v>1547.8671</v>
      </c>
      <c r="AD74" s="78">
        <v>1461.1985</v>
      </c>
      <c r="AE74" s="78">
        <v>1416.5374</v>
      </c>
      <c r="AF74" s="28">
        <v>1582.3705</v>
      </c>
      <c r="AG74" s="13">
        <v>1660.2856</v>
      </c>
      <c r="AH74" s="28">
        <v>1836.1049</v>
      </c>
    </row>
    <row r="75" spans="1:34" ht="15.75">
      <c r="A75" s="38" t="s">
        <v>71</v>
      </c>
      <c r="B75" s="2">
        <v>2.6747</v>
      </c>
      <c r="C75" s="2">
        <v>1.7267</v>
      </c>
      <c r="D75" s="2">
        <v>3.5737</v>
      </c>
      <c r="E75" s="2">
        <v>0.0001</v>
      </c>
      <c r="F75" s="2">
        <v>0</v>
      </c>
      <c r="G75" s="2">
        <v>1.6767</v>
      </c>
      <c r="H75" s="2">
        <v>1.2</v>
      </c>
      <c r="I75" s="2">
        <v>0.475</v>
      </c>
      <c r="J75" s="29">
        <v>1.2075</v>
      </c>
      <c r="K75" s="2">
        <v>0.8664</v>
      </c>
      <c r="L75" s="2">
        <v>130.8663</v>
      </c>
      <c r="M75" s="2">
        <v>28.594</v>
      </c>
      <c r="N75" s="2">
        <v>25.9362</v>
      </c>
      <c r="O75" s="13">
        <v>13.2</v>
      </c>
      <c r="P75" s="2">
        <v>8.1894</v>
      </c>
      <c r="Q75" s="2">
        <v>5.83</v>
      </c>
      <c r="R75" s="2">
        <v>3.8978</v>
      </c>
      <c r="S75" s="2">
        <v>8.7</v>
      </c>
      <c r="T75" s="28">
        <v>0.0002</v>
      </c>
      <c r="U75" s="28">
        <v>0</v>
      </c>
      <c r="V75" s="28">
        <v>11.3323</v>
      </c>
      <c r="W75" s="28">
        <v>5.38</v>
      </c>
      <c r="X75" s="28">
        <v>1.7745</v>
      </c>
      <c r="Y75" s="28">
        <v>4.01</v>
      </c>
      <c r="Z75" s="28">
        <v>39.1316</v>
      </c>
      <c r="AA75" s="78">
        <v>220.0003</v>
      </c>
      <c r="AB75" s="78">
        <v>39.1314</v>
      </c>
      <c r="AC75" s="28">
        <v>200.003</v>
      </c>
      <c r="AD75" s="78">
        <v>200</v>
      </c>
      <c r="AE75" s="78">
        <v>200</v>
      </c>
      <c r="AF75" s="28">
        <v>200.2963</v>
      </c>
      <c r="AG75" s="13">
        <v>200.2963</v>
      </c>
      <c r="AH75" s="28">
        <v>203.25</v>
      </c>
    </row>
    <row r="76" spans="1:34" ht="15.75">
      <c r="A76" s="38" t="s">
        <v>72</v>
      </c>
      <c r="B76" s="2">
        <v>7.9412</v>
      </c>
      <c r="C76" s="2">
        <v>8.687</v>
      </c>
      <c r="D76" s="2">
        <v>8.721799999999998</v>
      </c>
      <c r="E76" s="2">
        <v>11.8463</v>
      </c>
      <c r="F76" s="2">
        <v>11.2163</v>
      </c>
      <c r="G76" s="2">
        <v>12.8526</v>
      </c>
      <c r="H76" s="2">
        <v>12.4168</v>
      </c>
      <c r="I76" s="2">
        <v>12.858299999999998</v>
      </c>
      <c r="J76" s="29">
        <v>12.530399999999998</v>
      </c>
      <c r="K76" s="2">
        <v>15.4096</v>
      </c>
      <c r="L76" s="2">
        <v>14.0788</v>
      </c>
      <c r="M76" s="2">
        <v>14.8202</v>
      </c>
      <c r="N76" s="2">
        <v>13.957099999999999</v>
      </c>
      <c r="O76" s="13">
        <v>13.31</v>
      </c>
      <c r="P76" s="2">
        <v>14.5902</v>
      </c>
      <c r="Q76" s="2">
        <v>13.76</v>
      </c>
      <c r="R76" s="2">
        <v>13.571299999999999</v>
      </c>
      <c r="S76" s="2">
        <v>14.45</v>
      </c>
      <c r="T76" s="28">
        <v>13.2669</v>
      </c>
      <c r="U76" s="28">
        <v>12.3899</v>
      </c>
      <c r="V76" s="28">
        <v>14.038400000000001</v>
      </c>
      <c r="W76" s="28">
        <f>13.1237+0.0206</f>
        <v>13.1443</v>
      </c>
      <c r="X76" s="28">
        <v>12.1076</v>
      </c>
      <c r="Y76" s="28">
        <v>19.36</v>
      </c>
      <c r="Z76" s="28">
        <v>14.951</v>
      </c>
      <c r="AA76" s="78">
        <v>17.328</v>
      </c>
      <c r="AB76" s="78">
        <v>13.7006</v>
      </c>
      <c r="AC76" s="28">
        <v>16.828</v>
      </c>
      <c r="AD76" s="78">
        <v>14.5312</v>
      </c>
      <c r="AE76" s="78">
        <v>13.4096</v>
      </c>
      <c r="AF76" s="28">
        <v>16.8381</v>
      </c>
      <c r="AG76" s="13">
        <v>14.9821</v>
      </c>
      <c r="AH76" s="28">
        <v>15.8342</v>
      </c>
    </row>
    <row r="77" spans="1:34" ht="15.75">
      <c r="A77" s="38" t="s">
        <v>73</v>
      </c>
      <c r="B77" s="2">
        <v>176.8773</v>
      </c>
      <c r="C77" s="2">
        <v>187.6293</v>
      </c>
      <c r="D77" s="2">
        <v>201.3067</v>
      </c>
      <c r="E77" s="2">
        <v>305.6749</v>
      </c>
      <c r="F77" s="2">
        <v>311.83</v>
      </c>
      <c r="G77" s="2">
        <v>417.4877</v>
      </c>
      <c r="H77" s="2">
        <v>424.5215</v>
      </c>
      <c r="I77" s="2">
        <v>440.5411</v>
      </c>
      <c r="J77" s="29">
        <v>493.89089999999993</v>
      </c>
      <c r="K77" s="2">
        <v>820.0045</v>
      </c>
      <c r="L77" s="2">
        <v>719.3357</v>
      </c>
      <c r="M77" s="2">
        <v>827.3014</v>
      </c>
      <c r="N77" s="2">
        <v>780.4782</v>
      </c>
      <c r="O77" s="13">
        <v>710.5</v>
      </c>
      <c r="P77" s="2">
        <v>833.9665</v>
      </c>
      <c r="Q77" s="2">
        <v>826.45</v>
      </c>
      <c r="R77" s="2">
        <v>786.1191</v>
      </c>
      <c r="S77" s="2">
        <v>876.69</v>
      </c>
      <c r="T77" s="28">
        <v>830.9082999999999</v>
      </c>
      <c r="U77" s="28">
        <v>794.0563</v>
      </c>
      <c r="V77" s="28">
        <v>763.9995</v>
      </c>
      <c r="W77" s="28">
        <f>793.4212+11.0919</f>
        <v>804.5131</v>
      </c>
      <c r="X77" s="28">
        <v>716.6953</v>
      </c>
      <c r="Y77" s="28">
        <v>859.45</v>
      </c>
      <c r="Z77" s="28">
        <v>789.5666</v>
      </c>
      <c r="AA77" s="78">
        <v>822.6158</v>
      </c>
      <c r="AB77" s="78">
        <v>749.5649</v>
      </c>
      <c r="AC77" s="28">
        <v>824.9058</v>
      </c>
      <c r="AD77" s="78">
        <v>773.9753</v>
      </c>
      <c r="AE77" s="78">
        <v>677.7765</v>
      </c>
      <c r="AF77" s="28">
        <v>751.9817</v>
      </c>
      <c r="AG77" s="13">
        <v>991.7087</v>
      </c>
      <c r="AH77" s="28">
        <v>819.1473</v>
      </c>
    </row>
    <row r="78" spans="1:34" ht="15.75">
      <c r="A78" s="38" t="s">
        <v>74</v>
      </c>
      <c r="B78" s="2">
        <v>0</v>
      </c>
      <c r="C78" s="2">
        <v>4.1414</v>
      </c>
      <c r="D78" s="2">
        <v>0.6492</v>
      </c>
      <c r="E78" s="2">
        <v>0.5638</v>
      </c>
      <c r="F78" s="2">
        <v>0.2</v>
      </c>
      <c r="G78" s="2">
        <v>0.0588</v>
      </c>
      <c r="H78" s="2">
        <v>0.014</v>
      </c>
      <c r="I78" s="2">
        <v>0</v>
      </c>
      <c r="J78" s="29">
        <v>0</v>
      </c>
      <c r="K78" s="2">
        <v>0.0001</v>
      </c>
      <c r="L78" s="2">
        <v>0.0001</v>
      </c>
      <c r="M78" s="2">
        <v>0.0001</v>
      </c>
      <c r="N78" s="2">
        <v>0</v>
      </c>
      <c r="O78" s="13">
        <v>0</v>
      </c>
      <c r="P78" s="2">
        <v>0.0001</v>
      </c>
      <c r="Q78" s="2">
        <v>0</v>
      </c>
      <c r="R78" s="2">
        <v>0</v>
      </c>
      <c r="S78" s="2">
        <v>0.0001</v>
      </c>
      <c r="T78" s="28">
        <v>0</v>
      </c>
      <c r="U78" s="28">
        <v>0</v>
      </c>
      <c r="V78" s="28">
        <v>0.0001</v>
      </c>
      <c r="W78" s="28">
        <v>0</v>
      </c>
      <c r="X78" s="28">
        <v>0</v>
      </c>
      <c r="Y78" s="28">
        <v>0</v>
      </c>
      <c r="Z78" s="28">
        <v>0</v>
      </c>
      <c r="AA78" s="78">
        <v>0.0001</v>
      </c>
      <c r="AB78" s="78">
        <v>0</v>
      </c>
      <c r="AC78" s="28">
        <v>0.0001</v>
      </c>
      <c r="AD78" s="78">
        <v>0</v>
      </c>
      <c r="AE78" s="78">
        <v>0</v>
      </c>
      <c r="AF78" s="28">
        <v>0.0001</v>
      </c>
      <c r="AG78" s="13">
        <v>0</v>
      </c>
      <c r="AH78" s="28">
        <v>0</v>
      </c>
    </row>
    <row r="79" spans="1:34" ht="15.75">
      <c r="A79" s="38" t="s">
        <v>75</v>
      </c>
      <c r="B79" s="2">
        <v>62.744</v>
      </c>
      <c r="C79" s="2">
        <v>58.9017</v>
      </c>
      <c r="D79" s="2">
        <v>61.1007</v>
      </c>
      <c r="E79" s="2">
        <v>62.2894</v>
      </c>
      <c r="F79" s="2">
        <v>62.290000000000006</v>
      </c>
      <c r="G79" s="2">
        <v>96.65780000000001</v>
      </c>
      <c r="H79" s="2">
        <v>111.57990000000001</v>
      </c>
      <c r="I79" s="2">
        <v>118.4941</v>
      </c>
      <c r="J79" s="29">
        <v>130.2222</v>
      </c>
      <c r="K79" s="2">
        <v>138.2253</v>
      </c>
      <c r="L79" s="2">
        <v>150.1182</v>
      </c>
      <c r="M79" s="2">
        <v>176.3448</v>
      </c>
      <c r="N79" s="2">
        <v>164.9826</v>
      </c>
      <c r="O79" s="13">
        <v>162.3</v>
      </c>
      <c r="P79" s="2">
        <v>182.5603</v>
      </c>
      <c r="Q79" s="2">
        <v>180.78</v>
      </c>
      <c r="R79" s="2">
        <v>180.51760000000002</v>
      </c>
      <c r="S79" s="2">
        <v>227.58</v>
      </c>
      <c r="T79" s="28">
        <v>220.36110000000002</v>
      </c>
      <c r="U79" s="28">
        <v>218.6742</v>
      </c>
      <c r="V79" s="28">
        <v>228.0616</v>
      </c>
      <c r="W79" s="28">
        <v>238.4816</v>
      </c>
      <c r="X79" s="28">
        <v>239.9196</v>
      </c>
      <c r="Y79" s="28">
        <v>266.9</v>
      </c>
      <c r="Z79" s="28">
        <v>278.603</v>
      </c>
      <c r="AA79" s="78">
        <v>306.7205</v>
      </c>
      <c r="AB79" s="78">
        <v>278.602</v>
      </c>
      <c r="AC79" s="28">
        <v>294.052</v>
      </c>
      <c r="AD79" s="78">
        <v>293.2682</v>
      </c>
      <c r="AE79" s="78">
        <v>290.2873</v>
      </c>
      <c r="AF79" s="28">
        <v>322.3956</v>
      </c>
      <c r="AG79" s="13">
        <v>266.4897</v>
      </c>
      <c r="AH79" s="28">
        <v>288.2599</v>
      </c>
    </row>
    <row r="80" spans="1:34" ht="15.75">
      <c r="A80" s="38" t="s">
        <v>76</v>
      </c>
      <c r="B80" s="2">
        <v>29.6888</v>
      </c>
      <c r="C80" s="2">
        <v>33.6887</v>
      </c>
      <c r="D80" s="2">
        <v>41.834</v>
      </c>
      <c r="E80" s="2">
        <v>65.9212</v>
      </c>
      <c r="F80" s="2">
        <v>61.19</v>
      </c>
      <c r="G80" s="2">
        <v>79.45530000000001</v>
      </c>
      <c r="H80" s="2">
        <v>101.2043</v>
      </c>
      <c r="I80" s="2">
        <v>141.3352</v>
      </c>
      <c r="J80" s="29">
        <v>398.11969999999997</v>
      </c>
      <c r="K80" s="2">
        <v>356.9919</v>
      </c>
      <c r="L80" s="2">
        <v>535.1952</v>
      </c>
      <c r="M80" s="2">
        <v>420.1871</v>
      </c>
      <c r="N80" s="2">
        <v>623.5518</v>
      </c>
      <c r="O80" s="13">
        <v>611.5</v>
      </c>
      <c r="P80" s="2">
        <v>643.2429</v>
      </c>
      <c r="Q80" s="2">
        <v>628.36</v>
      </c>
      <c r="R80" s="2">
        <v>604.9853</v>
      </c>
      <c r="S80" s="2">
        <v>634.1</v>
      </c>
      <c r="T80" s="28">
        <v>651.5663999999999</v>
      </c>
      <c r="U80" s="28">
        <v>608.6457</v>
      </c>
      <c r="V80" s="28">
        <v>628.2017000000001</v>
      </c>
      <c r="W80" s="28">
        <f>682.6767+5.6867</f>
        <v>688.3634</v>
      </c>
      <c r="X80" s="28">
        <v>506.1778</v>
      </c>
      <c r="Y80" s="28">
        <v>2694.2</v>
      </c>
      <c r="Z80" s="28">
        <v>3734.7123</v>
      </c>
      <c r="AA80" s="78">
        <v>3832.3916</v>
      </c>
      <c r="AB80" s="78">
        <v>3727.8027</v>
      </c>
      <c r="AC80" s="28">
        <v>3832.6716</v>
      </c>
      <c r="AD80" s="78">
        <v>5200.1322</v>
      </c>
      <c r="AE80" s="78">
        <v>5158.9789</v>
      </c>
      <c r="AF80" s="28">
        <v>4834.2448</v>
      </c>
      <c r="AG80" s="13">
        <v>5571.0987</v>
      </c>
      <c r="AH80" s="28">
        <v>3718.7781</v>
      </c>
    </row>
    <row r="81" spans="1:34" ht="15.75">
      <c r="A81" s="38" t="s">
        <v>77</v>
      </c>
      <c r="B81" s="2">
        <v>2.8682999999999996</v>
      </c>
      <c r="C81" s="2">
        <v>3.0556</v>
      </c>
      <c r="D81" s="2">
        <v>3.3208</v>
      </c>
      <c r="E81" s="2">
        <v>8.2929</v>
      </c>
      <c r="F81" s="2">
        <v>8.74</v>
      </c>
      <c r="G81" s="2">
        <v>5.5486</v>
      </c>
      <c r="H81" s="2">
        <v>5.9626</v>
      </c>
      <c r="I81" s="2">
        <v>6.0278</v>
      </c>
      <c r="J81" s="29">
        <v>6.3913</v>
      </c>
      <c r="K81" s="2">
        <v>7.912</v>
      </c>
      <c r="L81" s="2">
        <v>7.7388</v>
      </c>
      <c r="M81" s="2">
        <v>8.0955</v>
      </c>
      <c r="N81" s="2">
        <v>8.5803</v>
      </c>
      <c r="O81" s="13">
        <v>8.2</v>
      </c>
      <c r="P81" s="2">
        <v>9.4535</v>
      </c>
      <c r="Q81" s="2">
        <v>8.74</v>
      </c>
      <c r="R81" s="2">
        <v>8.5571</v>
      </c>
      <c r="S81" s="2">
        <v>9.39</v>
      </c>
      <c r="T81" s="28">
        <v>9.3502</v>
      </c>
      <c r="U81" s="28">
        <v>9.0641</v>
      </c>
      <c r="V81" s="28">
        <v>10.1575</v>
      </c>
      <c r="W81" s="28">
        <v>10.3653</v>
      </c>
      <c r="X81" s="28">
        <v>9.8447</v>
      </c>
      <c r="Y81" s="28">
        <v>11.67</v>
      </c>
      <c r="Z81" s="28">
        <v>11.8296</v>
      </c>
      <c r="AA81" s="78">
        <v>11.4917</v>
      </c>
      <c r="AB81" s="78">
        <v>11.5943</v>
      </c>
      <c r="AC81" s="28">
        <v>11.4917</v>
      </c>
      <c r="AD81" s="78">
        <v>33.5874</v>
      </c>
      <c r="AE81" s="78">
        <v>32.8204</v>
      </c>
      <c r="AF81" s="28">
        <v>91.9434</v>
      </c>
      <c r="AG81" s="13">
        <v>197.7786</v>
      </c>
      <c r="AH81" s="28">
        <v>715.0821</v>
      </c>
    </row>
    <row r="82" spans="1:34" s="33" customFormat="1" ht="15.75">
      <c r="A82" s="39" t="s">
        <v>21</v>
      </c>
      <c r="B82" s="32">
        <v>850.5997</v>
      </c>
      <c r="C82" s="32">
        <v>883.464</v>
      </c>
      <c r="D82" s="32">
        <v>945.6214</v>
      </c>
      <c r="E82" s="32">
        <v>1344.8861</v>
      </c>
      <c r="F82" s="32">
        <v>1286.9363</v>
      </c>
      <c r="G82" s="32">
        <v>1603.4407</v>
      </c>
      <c r="H82" s="32">
        <v>2773.6471999999994</v>
      </c>
      <c r="I82" s="32">
        <v>2603.2835999999998</v>
      </c>
      <c r="J82" s="32">
        <v>3050.5201</v>
      </c>
      <c r="K82" s="32">
        <v>3619.2441</v>
      </c>
      <c r="L82" s="32">
        <v>3895.3263</v>
      </c>
      <c r="M82" s="32">
        <v>4694.2591</v>
      </c>
      <c r="N82" s="32">
        <v>4652.3249</v>
      </c>
      <c r="O82" s="32">
        <v>3988.76</v>
      </c>
      <c r="P82" s="32">
        <v>4800.6213</v>
      </c>
      <c r="Q82" s="32">
        <v>4618.02</v>
      </c>
      <c r="R82" s="32">
        <v>4020.679</v>
      </c>
      <c r="S82" s="32">
        <v>5829.21</v>
      </c>
      <c r="T82" s="32">
        <v>5548.0881</v>
      </c>
      <c r="U82" s="32">
        <v>5139.9653</v>
      </c>
      <c r="V82" s="32">
        <v>5693.471900000001</v>
      </c>
      <c r="W82" s="32">
        <f>4944.9054+776.6769</f>
        <v>5721.5823</v>
      </c>
      <c r="X82" s="32">
        <v>5113.5558</v>
      </c>
      <c r="Y82" s="32">
        <v>8226.43</v>
      </c>
      <c r="Z82" s="32">
        <v>8970.0408</v>
      </c>
      <c r="AA82" s="57">
        <v>9866.8096</v>
      </c>
      <c r="AB82" s="32">
        <f aca="true" t="shared" si="18" ref="AB82:AH82">SUM(AB72:AB81)</f>
        <v>8376.3417</v>
      </c>
      <c r="AC82" s="32">
        <f t="shared" si="18"/>
        <v>9744.0776</v>
      </c>
      <c r="AD82" s="32">
        <f t="shared" si="18"/>
        <v>10865.3866</v>
      </c>
      <c r="AE82" s="32">
        <f t="shared" si="18"/>
        <v>10315.8814</v>
      </c>
      <c r="AF82" s="32">
        <f t="shared" si="18"/>
        <v>11182.1181</v>
      </c>
      <c r="AG82" s="32">
        <f t="shared" si="18"/>
        <v>13302.9914</v>
      </c>
      <c r="AH82" s="32">
        <f t="shared" si="18"/>
        <v>11287.5028</v>
      </c>
    </row>
    <row r="83" spans="1:34" s="33" customFormat="1" ht="15.75">
      <c r="A83" s="43" t="s">
        <v>36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79"/>
      <c r="AB83" s="79"/>
      <c r="AC83" s="52"/>
      <c r="AD83" s="79"/>
      <c r="AE83" s="52"/>
      <c r="AF83" s="52"/>
      <c r="AG83" s="10"/>
      <c r="AH83" s="10"/>
    </row>
    <row r="84" spans="1:35" ht="15.75">
      <c r="A84" s="38" t="s">
        <v>68</v>
      </c>
      <c r="B84" s="2">
        <v>7.6541</v>
      </c>
      <c r="C84" s="2">
        <v>2.8547</v>
      </c>
      <c r="D84" s="2">
        <v>3.7489</v>
      </c>
      <c r="E84" s="2">
        <v>86.0438</v>
      </c>
      <c r="F84" s="2">
        <v>44.93</v>
      </c>
      <c r="G84" s="2">
        <v>26.128899999999998</v>
      </c>
      <c r="H84" s="2">
        <v>105.8385</v>
      </c>
      <c r="I84" s="2">
        <v>85.5769</v>
      </c>
      <c r="J84" s="29">
        <v>87.9127</v>
      </c>
      <c r="K84" s="2">
        <v>175.16039999999998</v>
      </c>
      <c r="L84" s="2">
        <v>104.1702</v>
      </c>
      <c r="M84" s="2">
        <v>395.3806</v>
      </c>
      <c r="N84" s="2">
        <v>327.1595</v>
      </c>
      <c r="O84" s="13">
        <v>299.5</v>
      </c>
      <c r="P84" s="2">
        <v>243.5512</v>
      </c>
      <c r="Q84" s="2">
        <v>253.44</v>
      </c>
      <c r="R84" s="2">
        <v>180.3546</v>
      </c>
      <c r="S84" s="2">
        <v>534.51</v>
      </c>
      <c r="T84" s="28">
        <v>263.97540000000004</v>
      </c>
      <c r="U84" s="28">
        <v>254.1211</v>
      </c>
      <c r="V84" s="28">
        <v>279.5541</v>
      </c>
      <c r="W84" s="28">
        <f>117.2753+104.8092</f>
        <v>222.0845</v>
      </c>
      <c r="X84" s="28">
        <v>181.5137</v>
      </c>
      <c r="Y84" s="28">
        <v>410.4561</v>
      </c>
      <c r="Z84" s="28">
        <v>161.1174</v>
      </c>
      <c r="AA84" s="78">
        <v>157.2107</v>
      </c>
      <c r="AB84" s="78">
        <v>147.1261</v>
      </c>
      <c r="AC84" s="28">
        <v>165.9602</v>
      </c>
      <c r="AD84" s="78">
        <v>116.4312</v>
      </c>
      <c r="AE84" s="78">
        <v>80.1823</v>
      </c>
      <c r="AF84" s="28">
        <v>113.491</v>
      </c>
      <c r="AG84" s="13">
        <v>205.1468</v>
      </c>
      <c r="AH84" s="13">
        <v>139.794</v>
      </c>
      <c r="AI84" s="56"/>
    </row>
    <row r="85" spans="1:34" ht="15.75">
      <c r="A85" s="38" t="s">
        <v>69</v>
      </c>
      <c r="B85" s="2">
        <v>16.3294</v>
      </c>
      <c r="C85" s="2">
        <v>21.5613</v>
      </c>
      <c r="D85" s="2">
        <v>23.613100000000003</v>
      </c>
      <c r="E85" s="2">
        <v>35.842200000000005</v>
      </c>
      <c r="F85" s="2">
        <v>33.68</v>
      </c>
      <c r="G85" s="2">
        <v>24.9024</v>
      </c>
      <c r="H85" s="2">
        <v>26.177799999999998</v>
      </c>
      <c r="I85" s="2">
        <v>24.1304</v>
      </c>
      <c r="J85" s="29">
        <v>27.6473</v>
      </c>
      <c r="K85" s="2">
        <v>35.4501</v>
      </c>
      <c r="L85" s="2">
        <v>0.6176</v>
      </c>
      <c r="M85" s="2">
        <v>0.366</v>
      </c>
      <c r="N85" s="2">
        <v>0.3127</v>
      </c>
      <c r="O85" s="13">
        <v>0.27</v>
      </c>
      <c r="P85" s="2">
        <v>1.2768</v>
      </c>
      <c r="Q85" s="2">
        <v>0.4</v>
      </c>
      <c r="R85" s="2">
        <v>0.3932</v>
      </c>
      <c r="S85" s="2">
        <v>0.2</v>
      </c>
      <c r="T85" s="28">
        <v>0.272</v>
      </c>
      <c r="U85" s="28">
        <v>0.24</v>
      </c>
      <c r="V85" s="28">
        <v>0.0001</v>
      </c>
      <c r="W85" s="28">
        <v>0</v>
      </c>
      <c r="X85" s="28">
        <v>0</v>
      </c>
      <c r="Y85" s="28">
        <v>0</v>
      </c>
      <c r="Z85" s="28">
        <v>0.0001</v>
      </c>
      <c r="AA85" s="78">
        <v>0.0001</v>
      </c>
      <c r="AB85" s="78">
        <v>0</v>
      </c>
      <c r="AC85" s="28">
        <v>0.0001</v>
      </c>
      <c r="AD85" s="78">
        <v>0</v>
      </c>
      <c r="AE85" s="78">
        <v>0</v>
      </c>
      <c r="AF85" s="28">
        <v>0</v>
      </c>
      <c r="AG85" s="13">
        <v>0</v>
      </c>
      <c r="AH85" s="13">
        <v>0</v>
      </c>
    </row>
    <row r="86" spans="1:34" ht="15.75">
      <c r="A86" s="38" t="s">
        <v>70</v>
      </c>
      <c r="B86" s="2">
        <v>0.158</v>
      </c>
      <c r="C86" s="2">
        <v>1.4588</v>
      </c>
      <c r="D86" s="2">
        <v>0.6084</v>
      </c>
      <c r="E86" s="2">
        <v>0.5</v>
      </c>
      <c r="F86" s="2">
        <v>0.54</v>
      </c>
      <c r="G86" s="2">
        <v>0.8215</v>
      </c>
      <c r="H86" s="2">
        <v>0.1253</v>
      </c>
      <c r="I86" s="2">
        <v>0.38680000000000003</v>
      </c>
      <c r="J86" s="29">
        <v>14.588000000000001</v>
      </c>
      <c r="K86" s="2">
        <v>20.6149</v>
      </c>
      <c r="L86" s="2">
        <v>4.8001</v>
      </c>
      <c r="M86" s="2">
        <v>31.0002</v>
      </c>
      <c r="N86" s="2">
        <v>17.5589</v>
      </c>
      <c r="O86" s="13">
        <v>16.96</v>
      </c>
      <c r="P86" s="2">
        <v>19.8503</v>
      </c>
      <c r="Q86" s="2">
        <v>14.17</v>
      </c>
      <c r="R86" s="2">
        <v>11.1943</v>
      </c>
      <c r="S86" s="2">
        <v>7.75</v>
      </c>
      <c r="T86" s="28">
        <v>6.0432</v>
      </c>
      <c r="U86" s="28">
        <v>4.5055</v>
      </c>
      <c r="V86" s="28">
        <v>32.6682</v>
      </c>
      <c r="W86" s="28">
        <f>29.601+0.2226</f>
        <v>29.8236</v>
      </c>
      <c r="X86" s="28">
        <v>29.0282</v>
      </c>
      <c r="Y86" s="28">
        <v>25.6005</v>
      </c>
      <c r="Z86" s="28">
        <v>33.7723</v>
      </c>
      <c r="AA86" s="78">
        <v>37.9007</v>
      </c>
      <c r="AB86" s="78">
        <v>28.3584</v>
      </c>
      <c r="AC86" s="28">
        <v>37.901</v>
      </c>
      <c r="AD86" s="78">
        <v>25.7767</v>
      </c>
      <c r="AE86" s="78">
        <v>25.7552</v>
      </c>
      <c r="AF86" s="28">
        <v>36.0001</v>
      </c>
      <c r="AG86" s="13">
        <v>122.8001</v>
      </c>
      <c r="AH86" s="13">
        <v>98.2503</v>
      </c>
    </row>
    <row r="87" spans="1:34" ht="15.75">
      <c r="A87" s="38" t="s">
        <v>107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30">
        <v>0</v>
      </c>
      <c r="K87" s="2">
        <v>0</v>
      </c>
      <c r="L87" s="2">
        <v>0.0001</v>
      </c>
      <c r="M87" s="2">
        <v>0.0001</v>
      </c>
      <c r="N87" s="2">
        <v>0</v>
      </c>
      <c r="O87" s="2">
        <v>0</v>
      </c>
      <c r="P87" s="2">
        <v>0.0001</v>
      </c>
      <c r="Q87" s="2">
        <v>0.0001</v>
      </c>
      <c r="R87" s="2">
        <v>0</v>
      </c>
      <c r="S87" s="2">
        <v>0.0001</v>
      </c>
      <c r="T87" s="28">
        <v>0.0001</v>
      </c>
      <c r="U87" s="28">
        <v>0</v>
      </c>
      <c r="V87" s="28">
        <v>0.0001</v>
      </c>
      <c r="W87" s="28">
        <v>0</v>
      </c>
      <c r="X87" s="28">
        <v>0</v>
      </c>
      <c r="Y87" s="28">
        <v>0</v>
      </c>
      <c r="Z87" s="28">
        <v>0.0001</v>
      </c>
      <c r="AA87" s="78">
        <v>0.0001</v>
      </c>
      <c r="AB87" s="78">
        <v>0</v>
      </c>
      <c r="AC87" s="28">
        <v>0.0001</v>
      </c>
      <c r="AD87" s="78">
        <v>0</v>
      </c>
      <c r="AE87" s="78">
        <v>0</v>
      </c>
      <c r="AF87" s="28">
        <v>0</v>
      </c>
      <c r="AG87" s="13">
        <v>0</v>
      </c>
      <c r="AH87" s="13">
        <v>0</v>
      </c>
    </row>
    <row r="88" spans="1:34" ht="15.75">
      <c r="A88" s="38" t="s">
        <v>72</v>
      </c>
      <c r="B88" s="2">
        <v>0.3486</v>
      </c>
      <c r="C88" s="2">
        <v>0.5127</v>
      </c>
      <c r="D88" s="2">
        <v>0.3631</v>
      </c>
      <c r="E88" s="2">
        <v>0.1691</v>
      </c>
      <c r="F88" s="2">
        <v>0.0875</v>
      </c>
      <c r="G88" s="2">
        <v>0.841</v>
      </c>
      <c r="H88" s="2">
        <v>0.1</v>
      </c>
      <c r="I88" s="2">
        <v>-0.0733</v>
      </c>
      <c r="J88" s="30">
        <v>0.1554</v>
      </c>
      <c r="K88" s="2">
        <v>0.0304</v>
      </c>
      <c r="L88" s="2">
        <v>2.1875</v>
      </c>
      <c r="M88" s="2">
        <v>2.7502</v>
      </c>
      <c r="N88" s="2">
        <v>3.1032</v>
      </c>
      <c r="O88" s="2">
        <v>1.37</v>
      </c>
      <c r="P88" s="2">
        <v>1.7968</v>
      </c>
      <c r="Q88" s="2">
        <v>2.01</v>
      </c>
      <c r="R88" s="2">
        <v>1.5422</v>
      </c>
      <c r="S88" s="2">
        <v>1.37</v>
      </c>
      <c r="T88" s="28">
        <v>1.3619</v>
      </c>
      <c r="U88" s="28">
        <v>1.0267</v>
      </c>
      <c r="V88" s="28">
        <v>0.8002</v>
      </c>
      <c r="W88" s="28">
        <f>2.0464+1.25</f>
        <v>3.2964</v>
      </c>
      <c r="X88" s="28">
        <v>2.9422</v>
      </c>
      <c r="Y88" s="28">
        <v>1.0301</v>
      </c>
      <c r="Z88" s="28">
        <v>2.275</v>
      </c>
      <c r="AA88" s="78">
        <v>0.5837</v>
      </c>
      <c r="AB88" s="78">
        <v>0.2696</v>
      </c>
      <c r="AC88" s="28">
        <v>1.0837</v>
      </c>
      <c r="AD88" s="78">
        <v>1.0688</v>
      </c>
      <c r="AE88" s="78">
        <v>1.0409</v>
      </c>
      <c r="AF88" s="28">
        <v>0.9401</v>
      </c>
      <c r="AG88" s="13">
        <v>0.94</v>
      </c>
      <c r="AH88" s="13">
        <v>0.5601</v>
      </c>
    </row>
    <row r="89" spans="1:34" ht="15.75">
      <c r="A89" s="38" t="s">
        <v>73</v>
      </c>
      <c r="B89" s="2">
        <v>78.1233</v>
      </c>
      <c r="C89" s="2">
        <v>60.747299999999996</v>
      </c>
      <c r="D89" s="2">
        <v>32.0907</v>
      </c>
      <c r="E89" s="2">
        <v>29.726599999999998</v>
      </c>
      <c r="F89" s="2">
        <v>29.092200000000002</v>
      </c>
      <c r="G89" s="2">
        <v>38.424099999999996</v>
      </c>
      <c r="H89" s="2">
        <v>25.2732</v>
      </c>
      <c r="I89" s="2">
        <v>74.2779</v>
      </c>
      <c r="J89" s="30">
        <v>158.66899999999998</v>
      </c>
      <c r="K89" s="2">
        <v>152.9672</v>
      </c>
      <c r="L89" s="2">
        <v>264.0874</v>
      </c>
      <c r="M89" s="2">
        <v>331.019</v>
      </c>
      <c r="N89" s="2">
        <v>245.8497</v>
      </c>
      <c r="O89" s="2">
        <v>216.55</v>
      </c>
      <c r="P89" s="2">
        <v>154.4038</v>
      </c>
      <c r="Q89" s="2">
        <v>216.39</v>
      </c>
      <c r="R89" s="2">
        <v>197.8545</v>
      </c>
      <c r="S89" s="2">
        <v>114.28</v>
      </c>
      <c r="T89" s="28">
        <v>193.0195</v>
      </c>
      <c r="U89" s="28">
        <v>173.7427</v>
      </c>
      <c r="V89" s="28">
        <v>135.5804</v>
      </c>
      <c r="W89" s="28">
        <f>170.4896+5.7982</f>
        <v>176.2878</v>
      </c>
      <c r="X89" s="28">
        <v>160.5803</v>
      </c>
      <c r="Y89" s="28">
        <v>155.1237</v>
      </c>
      <c r="Z89" s="28">
        <v>106.7539</v>
      </c>
      <c r="AA89" s="78">
        <v>127.0767</v>
      </c>
      <c r="AB89" s="78">
        <v>98.0875</v>
      </c>
      <c r="AC89" s="28">
        <v>128.0078</v>
      </c>
      <c r="AD89" s="78">
        <v>115.1905</v>
      </c>
      <c r="AE89" s="78">
        <v>94.1561</v>
      </c>
      <c r="AF89" s="28">
        <v>105.2325</v>
      </c>
      <c r="AG89" s="13">
        <v>150.131</v>
      </c>
      <c r="AH89" s="13">
        <v>283.0301</v>
      </c>
    </row>
    <row r="90" spans="1:34" ht="15.75">
      <c r="A90" s="38" t="s">
        <v>74</v>
      </c>
      <c r="B90" s="2">
        <v>0</v>
      </c>
      <c r="C90" s="2">
        <v>0</v>
      </c>
      <c r="D90" s="2">
        <v>0.5008</v>
      </c>
      <c r="E90" s="2">
        <v>0.6529</v>
      </c>
      <c r="F90" s="2">
        <v>0.25</v>
      </c>
      <c r="G90" s="2">
        <v>0</v>
      </c>
      <c r="H90" s="2">
        <v>0.000316666666666666</v>
      </c>
      <c r="I90" s="2">
        <v>0.000133333333333333</v>
      </c>
      <c r="J90" s="30">
        <v>0</v>
      </c>
      <c r="K90" s="2">
        <v>0.000233333333333333</v>
      </c>
      <c r="L90" s="2">
        <v>0.0001</v>
      </c>
      <c r="M90" s="2">
        <v>0.0001</v>
      </c>
      <c r="N90" s="2">
        <v>0</v>
      </c>
      <c r="O90" s="2">
        <v>0</v>
      </c>
      <c r="P90" s="2">
        <v>0.0001</v>
      </c>
      <c r="Q90" s="2">
        <v>0</v>
      </c>
      <c r="R90" s="2">
        <v>0</v>
      </c>
      <c r="S90" s="2">
        <v>0</v>
      </c>
      <c r="T90" s="28">
        <v>0</v>
      </c>
      <c r="U90" s="28">
        <v>0</v>
      </c>
      <c r="V90" s="28">
        <v>0.0001</v>
      </c>
      <c r="W90" s="28">
        <v>0</v>
      </c>
      <c r="X90" s="28">
        <v>0</v>
      </c>
      <c r="Y90" s="28">
        <v>0</v>
      </c>
      <c r="Z90" s="28">
        <v>0</v>
      </c>
      <c r="AA90" s="78">
        <v>0.0001</v>
      </c>
      <c r="AB90" s="78">
        <v>0</v>
      </c>
      <c r="AC90" s="28">
        <v>0.0001</v>
      </c>
      <c r="AD90" s="78">
        <v>0</v>
      </c>
      <c r="AE90" s="78">
        <v>0</v>
      </c>
      <c r="AF90" s="28">
        <v>0</v>
      </c>
      <c r="AG90" s="13">
        <v>0</v>
      </c>
      <c r="AH90" s="13">
        <v>0</v>
      </c>
    </row>
    <row r="91" spans="1:34" ht="15.75">
      <c r="A91" s="44" t="s">
        <v>75</v>
      </c>
      <c r="B91" s="28">
        <v>2.4603</v>
      </c>
      <c r="C91" s="28">
        <v>2.751</v>
      </c>
      <c r="D91" s="28">
        <v>4.4154</v>
      </c>
      <c r="E91" s="28">
        <v>2.6125</v>
      </c>
      <c r="F91" s="28">
        <v>2.61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">
        <v>0</v>
      </c>
      <c r="Q91" s="28">
        <v>0</v>
      </c>
      <c r="R91" s="2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78">
        <v>0</v>
      </c>
      <c r="AB91" s="78">
        <v>0</v>
      </c>
      <c r="AC91" s="13">
        <v>0</v>
      </c>
      <c r="AD91" s="78">
        <v>0</v>
      </c>
      <c r="AE91" s="78">
        <v>0</v>
      </c>
      <c r="AF91" s="13">
        <v>0</v>
      </c>
      <c r="AG91" s="13">
        <v>0</v>
      </c>
      <c r="AH91" s="13">
        <v>0</v>
      </c>
    </row>
    <row r="92" spans="1:34" ht="15.75">
      <c r="A92" s="38" t="s">
        <v>76</v>
      </c>
      <c r="B92" s="2">
        <v>8.4632</v>
      </c>
      <c r="C92" s="2">
        <v>15.2164</v>
      </c>
      <c r="D92" s="2">
        <v>20.1023</v>
      </c>
      <c r="E92" s="2">
        <v>21.1471</v>
      </c>
      <c r="F92" s="2">
        <v>13.14</v>
      </c>
      <c r="G92" s="2">
        <v>28.6415</v>
      </c>
      <c r="H92" s="2">
        <v>35.458</v>
      </c>
      <c r="I92" s="2">
        <v>24.7092</v>
      </c>
      <c r="J92" s="30">
        <v>45.0111</v>
      </c>
      <c r="K92" s="2">
        <v>30.2059</v>
      </c>
      <c r="L92" s="2">
        <v>40.2056</v>
      </c>
      <c r="M92" s="2">
        <v>14.3765</v>
      </c>
      <c r="N92" s="2">
        <v>14.3757</v>
      </c>
      <c r="O92" s="2">
        <v>14.37</v>
      </c>
      <c r="P92" s="2">
        <v>11.0529</v>
      </c>
      <c r="Q92" s="2">
        <v>25.39</v>
      </c>
      <c r="R92" s="2">
        <v>25.3936</v>
      </c>
      <c r="S92" s="2">
        <v>0</v>
      </c>
      <c r="T92" s="28">
        <v>28.4522</v>
      </c>
      <c r="U92" s="28">
        <v>28.4492</v>
      </c>
      <c r="V92" s="28">
        <v>16.996699999999997</v>
      </c>
      <c r="W92" s="28">
        <f>0.036+16.9061</f>
        <v>16.9421</v>
      </c>
      <c r="X92" s="28">
        <v>16.9421</v>
      </c>
      <c r="Y92" s="28">
        <v>9.3673</v>
      </c>
      <c r="Z92" s="28">
        <v>258.2535</v>
      </c>
      <c r="AA92" s="78">
        <v>8.8059</v>
      </c>
      <c r="AB92" s="78">
        <v>132.0115</v>
      </c>
      <c r="AC92" s="28">
        <v>8.8059</v>
      </c>
      <c r="AD92" s="78">
        <v>5.482</v>
      </c>
      <c r="AE92" s="78">
        <v>5.455</v>
      </c>
      <c r="AF92" s="28">
        <v>3.3699</v>
      </c>
      <c r="AG92" s="13">
        <v>0.027</v>
      </c>
      <c r="AH92" s="13">
        <v>0.0368</v>
      </c>
    </row>
    <row r="93" spans="1:34" ht="15.75">
      <c r="A93" s="44" t="s">
        <v>77</v>
      </c>
      <c r="B93" s="28">
        <v>-0.025</v>
      </c>
      <c r="C93" s="28">
        <v>-3.3079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60"/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78">
        <v>0</v>
      </c>
      <c r="AB93" s="78">
        <v>0</v>
      </c>
      <c r="AC93" s="28">
        <v>0</v>
      </c>
      <c r="AD93" s="78">
        <v>0</v>
      </c>
      <c r="AE93" s="78">
        <v>0</v>
      </c>
      <c r="AF93" s="28">
        <v>0</v>
      </c>
      <c r="AG93" s="13">
        <v>0</v>
      </c>
      <c r="AH93" s="13">
        <v>0</v>
      </c>
    </row>
    <row r="94" spans="1:34" s="33" customFormat="1" ht="15.75">
      <c r="A94" s="40" t="s">
        <v>36</v>
      </c>
      <c r="B94" s="31">
        <v>113.5119</v>
      </c>
      <c r="C94" s="31">
        <v>101.7943</v>
      </c>
      <c r="D94" s="31">
        <v>85.4427</v>
      </c>
      <c r="E94" s="31">
        <v>176.6942</v>
      </c>
      <c r="F94" s="31">
        <v>124.32970000000002</v>
      </c>
      <c r="G94" s="31">
        <v>119.7594</v>
      </c>
      <c r="H94" s="31">
        <v>192.97311666666667</v>
      </c>
      <c r="I94" s="31">
        <v>209.00803333333334</v>
      </c>
      <c r="J94" s="31">
        <v>333.9835</v>
      </c>
      <c r="K94" s="31">
        <v>414.42913333333325</v>
      </c>
      <c r="L94" s="31">
        <v>416.0686</v>
      </c>
      <c r="M94" s="31">
        <v>774.8927</v>
      </c>
      <c r="N94" s="31">
        <v>608.3597000000001</v>
      </c>
      <c r="O94" s="31">
        <v>549.04</v>
      </c>
      <c r="P94" s="31">
        <v>431.93199999999996</v>
      </c>
      <c r="Q94" s="31">
        <v>511.83</v>
      </c>
      <c r="R94" s="31">
        <v>416.7324</v>
      </c>
      <c r="S94" s="31">
        <v>686.72</v>
      </c>
      <c r="T94" s="31">
        <v>493.1243</v>
      </c>
      <c r="U94" s="31">
        <f>SUM(U84:U93)</f>
        <v>462.08520000000004</v>
      </c>
      <c r="V94" s="31">
        <f>SUM(V84:V93)</f>
        <v>465.59989999999993</v>
      </c>
      <c r="W94" s="31">
        <f>SUM(W84:W93)</f>
        <v>448.4344</v>
      </c>
      <c r="X94" s="31">
        <v>391.0065</v>
      </c>
      <c r="Y94" s="31">
        <f>SUM(Y84:Y93)</f>
        <v>601.5777</v>
      </c>
      <c r="Z94" s="31">
        <v>562.1723</v>
      </c>
      <c r="AA94" s="73">
        <v>331.578</v>
      </c>
      <c r="AB94" s="73">
        <f aca="true" t="shared" si="19" ref="AB94:AH94">SUM(AB84:AB93)</f>
        <v>405.8531</v>
      </c>
      <c r="AC94" s="31">
        <f t="shared" si="19"/>
        <v>341.7589</v>
      </c>
      <c r="AD94" s="31">
        <f t="shared" si="19"/>
        <v>263.9492</v>
      </c>
      <c r="AE94" s="31">
        <f t="shared" si="19"/>
        <v>206.58950000000002</v>
      </c>
      <c r="AF94" s="31">
        <f t="shared" si="19"/>
        <v>259.0336</v>
      </c>
      <c r="AG94" s="31">
        <f t="shared" si="19"/>
        <v>479.04490000000004</v>
      </c>
      <c r="AH94" s="31">
        <f t="shared" si="19"/>
        <v>521.6713</v>
      </c>
    </row>
    <row r="95" spans="1:34" ht="15.75">
      <c r="A95" s="41" t="s">
        <v>67</v>
      </c>
      <c r="B95" s="4">
        <v>964.1116</v>
      </c>
      <c r="C95" s="4">
        <v>985.2583000000001</v>
      </c>
      <c r="D95" s="4">
        <v>1031.0641</v>
      </c>
      <c r="E95" s="4">
        <v>1521.5802999999999</v>
      </c>
      <c r="F95" s="4">
        <v>1411.266</v>
      </c>
      <c r="G95" s="4">
        <v>1723.2001</v>
      </c>
      <c r="H95" s="4">
        <v>2966.620316666666</v>
      </c>
      <c r="I95" s="4">
        <v>2812.2916333333333</v>
      </c>
      <c r="J95" s="4">
        <v>3384.5036</v>
      </c>
      <c r="K95" s="4">
        <v>4033.673233333333</v>
      </c>
      <c r="L95" s="4">
        <v>4311.3949</v>
      </c>
      <c r="M95" s="4">
        <v>5469.151800000001</v>
      </c>
      <c r="N95" s="4">
        <v>5260.6846</v>
      </c>
      <c r="O95" s="4">
        <v>4537.8</v>
      </c>
      <c r="P95" s="4">
        <v>5232.5533</v>
      </c>
      <c r="Q95" s="4">
        <v>5129.85</v>
      </c>
      <c r="R95" s="4">
        <v>4437.4114</v>
      </c>
      <c r="S95" s="4">
        <v>6515.93</v>
      </c>
      <c r="T95" s="4">
        <v>6041.2124</v>
      </c>
      <c r="U95" s="4">
        <f>U94+U82</f>
        <v>5602.0505</v>
      </c>
      <c r="V95" s="4">
        <f>V94+V82</f>
        <v>6159.0718000000015</v>
      </c>
      <c r="W95" s="4">
        <f>W94+W82</f>
        <v>6170.0167</v>
      </c>
      <c r="X95" s="4">
        <v>5504.5623</v>
      </c>
      <c r="Y95" s="4">
        <f>Y94+Y82</f>
        <v>8828.0077</v>
      </c>
      <c r="Z95" s="4">
        <v>9532.2131</v>
      </c>
      <c r="AA95" s="74">
        <v>10198.3876</v>
      </c>
      <c r="AB95" s="4">
        <f aca="true" t="shared" si="20" ref="AB95:AH95">AB82+AB94</f>
        <v>8782.194800000001</v>
      </c>
      <c r="AC95" s="4">
        <f t="shared" si="20"/>
        <v>10085.836500000001</v>
      </c>
      <c r="AD95" s="4">
        <f t="shared" si="20"/>
        <v>11129.3358</v>
      </c>
      <c r="AE95" s="4">
        <f t="shared" si="20"/>
        <v>10522.4709</v>
      </c>
      <c r="AF95" s="4">
        <f t="shared" si="20"/>
        <v>11441.1517</v>
      </c>
      <c r="AG95" s="4">
        <f t="shared" si="20"/>
        <v>13782.036300000002</v>
      </c>
      <c r="AH95" s="4">
        <f t="shared" si="20"/>
        <v>11809.1741</v>
      </c>
    </row>
    <row r="96" spans="1:34" ht="15.75">
      <c r="A96" s="38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59"/>
      <c r="S96" s="59"/>
      <c r="T96" s="59"/>
      <c r="U96" s="59"/>
      <c r="V96" s="59"/>
      <c r="W96" s="59"/>
      <c r="X96" s="59"/>
      <c r="Y96" s="59"/>
      <c r="Z96" s="59"/>
      <c r="AA96" s="80"/>
      <c r="AB96" s="80"/>
      <c r="AC96" s="59"/>
      <c r="AD96" s="80"/>
      <c r="AE96" s="80"/>
      <c r="AF96" s="94"/>
      <c r="AG96" s="83"/>
      <c r="AH96" s="83"/>
    </row>
    <row r="97" spans="1:34" ht="15.75">
      <c r="A97" s="42" t="s">
        <v>78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61"/>
      <c r="S97" s="61"/>
      <c r="T97" s="61"/>
      <c r="U97" s="61"/>
      <c r="V97" s="61"/>
      <c r="W97" s="61"/>
      <c r="X97" s="61"/>
      <c r="Y97" s="61"/>
      <c r="Z97" s="61"/>
      <c r="AA97" s="81"/>
      <c r="AB97" s="81"/>
      <c r="AC97" s="61"/>
      <c r="AD97" s="81"/>
      <c r="AE97" s="81"/>
      <c r="AF97" s="61"/>
      <c r="AG97" s="95"/>
      <c r="AH97" s="95"/>
    </row>
    <row r="98" spans="1:34" ht="15.75">
      <c r="A98" s="43" t="s">
        <v>2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59"/>
      <c r="S98" s="59"/>
      <c r="T98" s="59"/>
      <c r="U98" s="59"/>
      <c r="V98" s="59"/>
      <c r="W98" s="59"/>
      <c r="X98" s="59"/>
      <c r="Y98" s="59"/>
      <c r="Z98" s="59"/>
      <c r="AA98" s="80"/>
      <c r="AB98" s="80"/>
      <c r="AC98" s="59"/>
      <c r="AD98" s="80"/>
      <c r="AE98" s="80"/>
      <c r="AF98" s="59"/>
      <c r="AG98" s="83"/>
      <c r="AH98" s="83"/>
    </row>
    <row r="99" spans="1:35" ht="15.75">
      <c r="A99" s="38" t="s">
        <v>79</v>
      </c>
      <c r="B99" s="2">
        <v>693.5581</v>
      </c>
      <c r="C99" s="2">
        <v>742.6257</v>
      </c>
      <c r="D99" s="2">
        <v>783.846</v>
      </c>
      <c r="E99" s="2">
        <v>857.5725</v>
      </c>
      <c r="F99" s="2">
        <v>849.33</v>
      </c>
      <c r="G99" s="2">
        <v>910.243</v>
      </c>
      <c r="H99" s="2">
        <v>982.1488999999999</v>
      </c>
      <c r="I99" s="2">
        <v>1031.1311</v>
      </c>
      <c r="J99" s="29">
        <v>1162.0614</v>
      </c>
      <c r="K99" s="2">
        <v>1198.2009</v>
      </c>
      <c r="L99" s="2">
        <v>1238.0264</v>
      </c>
      <c r="M99" s="2">
        <v>1299.022</v>
      </c>
      <c r="N99" s="2">
        <v>1292.7819</v>
      </c>
      <c r="O99" s="13">
        <v>1267.7</v>
      </c>
      <c r="P99" s="2">
        <v>1368.7245</v>
      </c>
      <c r="Q99" s="2">
        <v>1371.88</v>
      </c>
      <c r="R99" s="2">
        <v>1353.9031</v>
      </c>
      <c r="S99" s="2">
        <v>1435.08</v>
      </c>
      <c r="T99" s="28">
        <v>1547.7616</v>
      </c>
      <c r="U99" s="28">
        <v>1493.0236</v>
      </c>
      <c r="V99" s="28">
        <v>1591.8944</v>
      </c>
      <c r="W99" s="28">
        <v>1640.3672</v>
      </c>
      <c r="X99" s="28">
        <v>1576.0614</v>
      </c>
      <c r="Y99" s="28">
        <v>1787.51</v>
      </c>
      <c r="Z99" s="28">
        <v>1345.5603</v>
      </c>
      <c r="AA99" s="78">
        <v>1490.0136</v>
      </c>
      <c r="AB99" s="78">
        <v>1333.4003</v>
      </c>
      <c r="AC99" s="28">
        <v>1496.5713</v>
      </c>
      <c r="AD99" s="78">
        <v>1535.1325</v>
      </c>
      <c r="AE99" s="78">
        <v>1445.8509</v>
      </c>
      <c r="AF99" s="28">
        <v>1679.5731</v>
      </c>
      <c r="AG99" s="13">
        <v>1633.4316</v>
      </c>
      <c r="AH99" s="13">
        <v>1842.0364</v>
      </c>
      <c r="AI99"/>
    </row>
    <row r="100" spans="1:34" ht="15.75">
      <c r="A100" s="38" t="s">
        <v>80</v>
      </c>
      <c r="B100" s="2">
        <v>129.34189999999998</v>
      </c>
      <c r="C100" s="2">
        <v>138.90589999999997</v>
      </c>
      <c r="D100" s="2">
        <v>145.09879999999998</v>
      </c>
      <c r="E100" s="2">
        <v>172.80190000000002</v>
      </c>
      <c r="F100" s="2">
        <v>167.48000000000002</v>
      </c>
      <c r="G100" s="2">
        <v>179.88259999999997</v>
      </c>
      <c r="H100" s="2">
        <v>185.9652</v>
      </c>
      <c r="I100" s="2">
        <v>200.2575</v>
      </c>
      <c r="J100" s="29">
        <v>211.60619999999997</v>
      </c>
      <c r="K100" s="2">
        <v>247.62080000000003</v>
      </c>
      <c r="L100" s="2">
        <v>266.2507</v>
      </c>
      <c r="M100" s="2">
        <v>275.4178</v>
      </c>
      <c r="N100" s="2">
        <v>278.59029999999996</v>
      </c>
      <c r="O100" s="13">
        <v>255.5</v>
      </c>
      <c r="P100" s="2">
        <v>282.9837</v>
      </c>
      <c r="Q100" s="2">
        <v>280.82</v>
      </c>
      <c r="R100" s="2">
        <v>272.1568</v>
      </c>
      <c r="S100" s="2">
        <v>302.85</v>
      </c>
      <c r="T100" s="28">
        <v>298.1612</v>
      </c>
      <c r="U100" s="28">
        <v>297.529</v>
      </c>
      <c r="V100" s="28">
        <v>321.9533</v>
      </c>
      <c r="W100" s="28">
        <f>324.1099+1.3513</f>
        <v>325.46119999999996</v>
      </c>
      <c r="X100" s="28">
        <v>319.082</v>
      </c>
      <c r="Y100" s="28">
        <v>367.56</v>
      </c>
      <c r="Z100" s="28">
        <v>214.9768</v>
      </c>
      <c r="AA100" s="78">
        <v>237.9125</v>
      </c>
      <c r="AB100" s="78">
        <v>202.4304</v>
      </c>
      <c r="AC100" s="28">
        <v>237.9125</v>
      </c>
      <c r="AD100" s="78">
        <v>229.4376</v>
      </c>
      <c r="AE100" s="78">
        <v>192.0893</v>
      </c>
      <c r="AF100" s="28">
        <v>259.3781</v>
      </c>
      <c r="AG100" s="13">
        <v>243.0705</v>
      </c>
      <c r="AH100" s="13">
        <v>262.2377</v>
      </c>
    </row>
    <row r="101" spans="1:34" ht="15.75">
      <c r="A101" s="38" t="s">
        <v>81</v>
      </c>
      <c r="B101" s="2">
        <v>62.4563</v>
      </c>
      <c r="C101" s="2">
        <v>68.1812</v>
      </c>
      <c r="D101" s="2">
        <v>75.8539</v>
      </c>
      <c r="E101" s="2">
        <v>104.0351</v>
      </c>
      <c r="F101" s="2">
        <v>104.77</v>
      </c>
      <c r="G101" s="2">
        <v>122.23949999999999</v>
      </c>
      <c r="H101" s="2">
        <v>123.4897</v>
      </c>
      <c r="I101" s="2">
        <v>163.20940000000002</v>
      </c>
      <c r="J101" s="29">
        <v>176.3836</v>
      </c>
      <c r="K101" s="2">
        <v>215.2103</v>
      </c>
      <c r="L101" s="2">
        <v>195.3681</v>
      </c>
      <c r="M101" s="2">
        <v>210.0085</v>
      </c>
      <c r="N101" s="2">
        <v>190.0358</v>
      </c>
      <c r="O101" s="13">
        <v>176.69</v>
      </c>
      <c r="P101" s="2">
        <v>194.3879</v>
      </c>
      <c r="Q101" s="2">
        <v>187.59</v>
      </c>
      <c r="R101" s="2">
        <v>168.13670000000002</v>
      </c>
      <c r="S101" s="2">
        <v>204.11</v>
      </c>
      <c r="T101" s="28">
        <v>185.39079999999998</v>
      </c>
      <c r="U101" s="28">
        <v>132.6847</v>
      </c>
      <c r="V101" s="28">
        <v>157.252</v>
      </c>
      <c r="W101" s="28">
        <f>143.7017+12.0012</f>
        <v>155.7029</v>
      </c>
      <c r="X101" s="28">
        <v>143.7419</v>
      </c>
      <c r="Y101" s="28">
        <v>155.44</v>
      </c>
      <c r="Z101" s="28">
        <v>159.2472</v>
      </c>
      <c r="AA101" s="78">
        <v>146.3724</v>
      </c>
      <c r="AB101" s="78">
        <v>140.3018</v>
      </c>
      <c r="AC101" s="28">
        <v>146.3724</v>
      </c>
      <c r="AD101" s="78">
        <v>148.6351</v>
      </c>
      <c r="AE101" s="78">
        <v>137.1129</v>
      </c>
      <c r="AF101" s="28">
        <v>202.6359</v>
      </c>
      <c r="AG101" s="13">
        <v>194.5491</v>
      </c>
      <c r="AH101" s="13">
        <v>301.3392</v>
      </c>
    </row>
    <row r="102" spans="1:34" ht="15.75">
      <c r="A102" s="38" t="s">
        <v>82</v>
      </c>
      <c r="B102" s="2">
        <v>42.5061</v>
      </c>
      <c r="C102" s="2">
        <v>44.0935</v>
      </c>
      <c r="D102" s="2">
        <v>46.582499999999996</v>
      </c>
      <c r="E102" s="2">
        <v>35.4065</v>
      </c>
      <c r="F102" s="2">
        <v>35.11</v>
      </c>
      <c r="G102" s="2">
        <v>16.7214</v>
      </c>
      <c r="H102" s="2">
        <v>16.6322</v>
      </c>
      <c r="I102" s="2">
        <v>16.9404</v>
      </c>
      <c r="J102" s="29">
        <v>18.1406</v>
      </c>
      <c r="K102" s="2">
        <v>32.2417</v>
      </c>
      <c r="L102" s="2">
        <v>35.9789</v>
      </c>
      <c r="M102" s="2">
        <v>27.2999</v>
      </c>
      <c r="N102" s="2">
        <v>20.0175</v>
      </c>
      <c r="O102" s="13">
        <v>19.32</v>
      </c>
      <c r="P102" s="2">
        <v>21.9315</v>
      </c>
      <c r="Q102" s="2">
        <v>19.89</v>
      </c>
      <c r="R102" s="2">
        <v>18.4175</v>
      </c>
      <c r="S102" s="2">
        <v>21.19</v>
      </c>
      <c r="T102" s="28">
        <v>19.7131</v>
      </c>
      <c r="U102" s="28">
        <v>18.5695</v>
      </c>
      <c r="V102" s="28">
        <v>20.4908</v>
      </c>
      <c r="W102" s="28">
        <f>17.5413+2.2954</f>
        <v>19.8367</v>
      </c>
      <c r="X102" s="28">
        <v>18.184</v>
      </c>
      <c r="Y102" s="28">
        <v>22.99</v>
      </c>
      <c r="Z102" s="28">
        <v>22.1158</v>
      </c>
      <c r="AA102" s="78">
        <v>22.5122</v>
      </c>
      <c r="AB102" s="78">
        <v>20.9916</v>
      </c>
      <c r="AC102" s="28">
        <v>22.5085</v>
      </c>
      <c r="AD102" s="78">
        <v>21.9497</v>
      </c>
      <c r="AE102" s="78">
        <v>20.3011</v>
      </c>
      <c r="AF102" s="28">
        <v>22.1571</v>
      </c>
      <c r="AG102" s="13">
        <v>20.3618</v>
      </c>
      <c r="AH102" s="13">
        <v>22.7795</v>
      </c>
    </row>
    <row r="103" spans="1:34" s="33" customFormat="1" ht="15.75">
      <c r="A103" s="39" t="s">
        <v>44</v>
      </c>
      <c r="B103" s="32">
        <v>927.8624</v>
      </c>
      <c r="C103" s="32">
        <v>993.8063</v>
      </c>
      <c r="D103" s="32">
        <v>1051.3812</v>
      </c>
      <c r="E103" s="32">
        <v>1169.816</v>
      </c>
      <c r="F103" s="32">
        <v>1156.69</v>
      </c>
      <c r="G103" s="32">
        <v>1229.0865</v>
      </c>
      <c r="H103" s="32">
        <v>1308.236</v>
      </c>
      <c r="I103" s="32">
        <v>1411.5384</v>
      </c>
      <c r="J103" s="32">
        <v>1568.1917999999998</v>
      </c>
      <c r="K103" s="32">
        <v>1693.2737</v>
      </c>
      <c r="L103" s="32">
        <v>1735.6241</v>
      </c>
      <c r="M103" s="32">
        <v>1811.7482</v>
      </c>
      <c r="N103" s="32">
        <v>1781.4254999999998</v>
      </c>
      <c r="O103" s="32">
        <v>1719.29</v>
      </c>
      <c r="P103" s="32">
        <v>1868.0276</v>
      </c>
      <c r="Q103" s="32">
        <v>1860.2</v>
      </c>
      <c r="R103" s="32">
        <v>1812.6141</v>
      </c>
      <c r="S103" s="32">
        <v>1963.23</v>
      </c>
      <c r="T103" s="32">
        <v>2051.0267</v>
      </c>
      <c r="U103" s="32">
        <v>1941.8068</v>
      </c>
      <c r="V103" s="32">
        <v>2091.5905</v>
      </c>
      <c r="W103" s="32">
        <f>2125.72+15.6479</f>
        <v>2141.3678999999997</v>
      </c>
      <c r="X103" s="32">
        <v>2057.0693</v>
      </c>
      <c r="Y103" s="32">
        <v>2333.5</v>
      </c>
      <c r="Z103" s="32">
        <v>1741.9001</v>
      </c>
      <c r="AA103" s="57">
        <v>1896.8107</v>
      </c>
      <c r="AB103" s="32">
        <f aca="true" t="shared" si="21" ref="AB103:AH103">SUM(AB99:AB102)</f>
        <v>1697.1241</v>
      </c>
      <c r="AC103" s="32">
        <f t="shared" si="21"/>
        <v>1903.3646999999999</v>
      </c>
      <c r="AD103" s="32">
        <f t="shared" si="21"/>
        <v>1935.1548999999998</v>
      </c>
      <c r="AE103" s="32">
        <f t="shared" si="21"/>
        <v>1795.3542</v>
      </c>
      <c r="AF103" s="32">
        <f t="shared" si="21"/>
        <v>2163.7441999999996</v>
      </c>
      <c r="AG103" s="32">
        <f t="shared" si="21"/>
        <v>2091.413</v>
      </c>
      <c r="AH103" s="32">
        <f t="shared" si="21"/>
        <v>2428.3928</v>
      </c>
    </row>
    <row r="104" spans="1:32" ht="15.75">
      <c r="A104" s="38" t="s">
        <v>83</v>
      </c>
      <c r="B104" s="2"/>
      <c r="C104" s="2"/>
      <c r="D104" s="2"/>
      <c r="E104" s="2"/>
      <c r="F104" s="2"/>
      <c r="G104" s="2"/>
      <c r="H104" s="2"/>
      <c r="I104" s="2"/>
      <c r="J104" s="29"/>
      <c r="K104" s="2"/>
      <c r="L104" s="2"/>
      <c r="M104" s="2"/>
      <c r="N104" s="2"/>
      <c r="O104" s="13"/>
      <c r="P104" s="2"/>
      <c r="Q104" s="2"/>
      <c r="R104" s="54"/>
      <c r="S104" s="54"/>
      <c r="T104" s="62"/>
      <c r="U104" s="62"/>
      <c r="V104" s="62"/>
      <c r="W104" s="62"/>
      <c r="X104" s="62"/>
      <c r="Y104" s="62"/>
      <c r="Z104" s="62"/>
      <c r="AA104" s="82"/>
      <c r="AB104" s="82"/>
      <c r="AC104" s="62"/>
      <c r="AD104" s="82"/>
      <c r="AE104" s="82"/>
      <c r="AF104" s="62"/>
    </row>
    <row r="105" spans="1:34" ht="15.75">
      <c r="A105" s="38" t="s">
        <v>79</v>
      </c>
      <c r="B105" s="2">
        <v>718.14</v>
      </c>
      <c r="C105" s="2">
        <v>529.88</v>
      </c>
      <c r="D105" s="2">
        <v>590.5798</v>
      </c>
      <c r="E105" s="2">
        <v>649.8696</v>
      </c>
      <c r="F105" s="2">
        <v>548.26</v>
      </c>
      <c r="G105" s="2">
        <v>522.9182</v>
      </c>
      <c r="H105" s="2">
        <v>358.0081</v>
      </c>
      <c r="I105" s="2">
        <v>400.8258</v>
      </c>
      <c r="J105" s="29">
        <v>470.8503</v>
      </c>
      <c r="K105" s="2">
        <v>751.5384</v>
      </c>
      <c r="L105" s="2">
        <v>542.1296</v>
      </c>
      <c r="M105" s="2">
        <v>866.9106</v>
      </c>
      <c r="N105" s="2">
        <v>733.7697</v>
      </c>
      <c r="O105" s="2">
        <v>662.5</v>
      </c>
      <c r="P105" s="2">
        <v>774.4051</v>
      </c>
      <c r="Q105" s="2">
        <v>527.8</v>
      </c>
      <c r="R105" s="2">
        <v>486.9656</v>
      </c>
      <c r="S105" s="2">
        <v>1469.86</v>
      </c>
      <c r="T105" s="28">
        <v>1236.7245</v>
      </c>
      <c r="U105" s="28">
        <v>1195.2779</v>
      </c>
      <c r="V105" s="28">
        <v>1720.6636</v>
      </c>
      <c r="W105" s="28">
        <f>1447.8855+5.4213</f>
        <v>1453.3068</v>
      </c>
      <c r="X105" s="28">
        <v>1408.1133</v>
      </c>
      <c r="Y105" s="28">
        <v>2371.025</v>
      </c>
      <c r="Z105" s="28">
        <v>1816.561</v>
      </c>
      <c r="AA105" s="78">
        <v>1786.2376</v>
      </c>
      <c r="AB105" s="78">
        <v>1737.6781</v>
      </c>
      <c r="AC105" s="28">
        <v>1782.27</v>
      </c>
      <c r="AD105" s="78">
        <v>2145.1258</v>
      </c>
      <c r="AE105" s="78">
        <v>1584.8262</v>
      </c>
      <c r="AF105" s="28">
        <v>2394.9528</v>
      </c>
      <c r="AG105" s="13">
        <v>2071.8486</v>
      </c>
      <c r="AH105" s="13">
        <v>2783.8725</v>
      </c>
    </row>
    <row r="106" spans="1:34" ht="15.75">
      <c r="A106" s="38" t="s">
        <v>80</v>
      </c>
      <c r="B106" s="2">
        <v>200.5053</v>
      </c>
      <c r="C106" s="2">
        <v>162.1487</v>
      </c>
      <c r="D106" s="2">
        <v>229.0156</v>
      </c>
      <c r="E106" s="2">
        <v>163.0106</v>
      </c>
      <c r="F106" s="2">
        <v>74.31</v>
      </c>
      <c r="G106" s="2">
        <v>58.9498</v>
      </c>
      <c r="H106" s="2">
        <v>122.3357</v>
      </c>
      <c r="I106" s="2">
        <v>41.0418</v>
      </c>
      <c r="J106" s="29">
        <v>71.3654</v>
      </c>
      <c r="K106" s="2">
        <v>100.38</v>
      </c>
      <c r="L106" s="2">
        <v>113.1209</v>
      </c>
      <c r="M106" s="2">
        <v>106.3483</v>
      </c>
      <c r="N106" s="2">
        <v>95.1793</v>
      </c>
      <c r="O106" s="2">
        <v>92.01</v>
      </c>
      <c r="P106" s="2">
        <v>54.8127</v>
      </c>
      <c r="Q106" s="2">
        <v>151.4</v>
      </c>
      <c r="R106" s="2">
        <v>145.9847</v>
      </c>
      <c r="S106" s="2">
        <v>80.4</v>
      </c>
      <c r="T106" s="28">
        <v>109.5506</v>
      </c>
      <c r="U106" s="28">
        <v>109.89</v>
      </c>
      <c r="V106" s="28">
        <v>204.9</v>
      </c>
      <c r="W106" s="28">
        <v>155.2674</v>
      </c>
      <c r="X106" s="28">
        <v>173.7672</v>
      </c>
      <c r="Y106" s="28">
        <v>177.3897</v>
      </c>
      <c r="Z106" s="28">
        <v>117.396</v>
      </c>
      <c r="AA106" s="78">
        <v>246.1527</v>
      </c>
      <c r="AB106" s="78">
        <v>117.8873</v>
      </c>
      <c r="AC106" s="28">
        <v>246.1527</v>
      </c>
      <c r="AD106" s="78">
        <v>174.9725</v>
      </c>
      <c r="AE106" s="78">
        <v>161.4729</v>
      </c>
      <c r="AF106" s="28">
        <v>278.3406</v>
      </c>
      <c r="AG106" s="13">
        <v>252.0553</v>
      </c>
      <c r="AH106" s="13">
        <v>248.9459</v>
      </c>
    </row>
    <row r="107" spans="1:34" ht="15.75">
      <c r="A107" s="38" t="s">
        <v>81</v>
      </c>
      <c r="B107" s="2">
        <v>65.46860000000001</v>
      </c>
      <c r="C107" s="2">
        <v>61.0985</v>
      </c>
      <c r="D107" s="2">
        <v>56.6804</v>
      </c>
      <c r="E107" s="2">
        <v>63.2566</v>
      </c>
      <c r="F107" s="2">
        <v>173.37</v>
      </c>
      <c r="G107" s="2">
        <v>134.1212</v>
      </c>
      <c r="H107" s="2">
        <v>121.3098</v>
      </c>
      <c r="I107" s="2">
        <v>145.5009</v>
      </c>
      <c r="J107" s="29">
        <v>256.0311</v>
      </c>
      <c r="K107" s="2">
        <v>453.3471</v>
      </c>
      <c r="L107" s="2">
        <v>415.4144</v>
      </c>
      <c r="M107" s="2">
        <v>456.4508</v>
      </c>
      <c r="N107" s="2">
        <v>472.9075</v>
      </c>
      <c r="O107" s="2">
        <v>435.56</v>
      </c>
      <c r="P107" s="2">
        <v>631.9821</v>
      </c>
      <c r="Q107" s="2">
        <v>530.1</v>
      </c>
      <c r="R107" s="2">
        <v>525.1141</v>
      </c>
      <c r="S107" s="2">
        <v>458.2</v>
      </c>
      <c r="T107" s="28">
        <v>510.0447</v>
      </c>
      <c r="U107" s="28">
        <v>505.6446</v>
      </c>
      <c r="V107" s="28">
        <v>387.5685</v>
      </c>
      <c r="W107" s="28">
        <f>362.2979+54.4908</f>
        <v>416.7887</v>
      </c>
      <c r="X107" s="28">
        <v>399.4906</v>
      </c>
      <c r="Y107" s="28">
        <v>380.6022</v>
      </c>
      <c r="Z107" s="28">
        <v>446.1902</v>
      </c>
      <c r="AA107" s="78">
        <v>642.9345</v>
      </c>
      <c r="AB107" s="78">
        <v>451.3087</v>
      </c>
      <c r="AC107" s="28">
        <v>642.9345</v>
      </c>
      <c r="AD107" s="78">
        <v>517.3049</v>
      </c>
      <c r="AE107" s="78">
        <v>446.7942</v>
      </c>
      <c r="AF107" s="28">
        <v>690.5954</v>
      </c>
      <c r="AG107" s="13">
        <v>373.893</v>
      </c>
      <c r="AH107" s="13">
        <v>581.8006</v>
      </c>
    </row>
    <row r="108" spans="1:34" ht="15.75">
      <c r="A108" s="38" t="s">
        <v>102</v>
      </c>
      <c r="B108" s="2"/>
      <c r="C108" s="2"/>
      <c r="D108" s="2"/>
      <c r="E108" s="2"/>
      <c r="F108" s="2">
        <v>1.62</v>
      </c>
      <c r="G108" s="2">
        <v>1.7288</v>
      </c>
      <c r="H108" s="2">
        <v>59.9243</v>
      </c>
      <c r="I108" s="2">
        <v>1.8463</v>
      </c>
      <c r="J108" s="29">
        <v>10.2042</v>
      </c>
      <c r="K108" s="2">
        <v>8</v>
      </c>
      <c r="L108" s="2">
        <v>103.7365</v>
      </c>
      <c r="M108" s="2">
        <v>135.2046</v>
      </c>
      <c r="N108" s="2">
        <v>2.9801</v>
      </c>
      <c r="O108" s="2">
        <v>77.95</v>
      </c>
      <c r="P108" s="2">
        <v>8.0001</v>
      </c>
      <c r="Q108" s="2">
        <v>51.2</v>
      </c>
      <c r="R108" s="2">
        <v>42.4102</v>
      </c>
      <c r="S108" s="2">
        <v>30</v>
      </c>
      <c r="T108" s="28">
        <v>25</v>
      </c>
      <c r="U108" s="28">
        <v>124.4317</v>
      </c>
      <c r="V108" s="28">
        <v>40.0002</v>
      </c>
      <c r="W108" s="56">
        <f>114.0734+47.842</f>
        <v>161.9154</v>
      </c>
      <c r="X108" s="28">
        <v>133.1334</v>
      </c>
      <c r="Y108" s="28">
        <v>109.2707</v>
      </c>
      <c r="Z108" s="28">
        <v>92.1653</v>
      </c>
      <c r="AA108" s="78">
        <v>155.4138</v>
      </c>
      <c r="AB108" s="78">
        <v>88.982</v>
      </c>
      <c r="AC108" s="28">
        <v>155.4175</v>
      </c>
      <c r="AD108" s="78">
        <v>74.7154</v>
      </c>
      <c r="AE108" s="78">
        <v>69.4429</v>
      </c>
      <c r="AF108" s="28">
        <v>87.5315</v>
      </c>
      <c r="AG108" s="13">
        <v>87.4929</v>
      </c>
      <c r="AH108" s="13">
        <v>123.6157</v>
      </c>
    </row>
    <row r="109" spans="1:34" ht="15.75">
      <c r="A109" s="38" t="s">
        <v>82</v>
      </c>
      <c r="B109" s="2">
        <v>7.3072</v>
      </c>
      <c r="C109" s="2">
        <v>3.0958</v>
      </c>
      <c r="D109" s="2">
        <v>1.7863</v>
      </c>
      <c r="E109" s="2">
        <v>1.8</v>
      </c>
      <c r="F109" s="2">
        <v>56.900000000000006</v>
      </c>
      <c r="G109" s="2">
        <v>87.331</v>
      </c>
      <c r="H109" s="2">
        <v>57.404199999999996</v>
      </c>
      <c r="I109" s="2">
        <v>74.81360000000001</v>
      </c>
      <c r="J109" s="29">
        <v>86.18690000000001</v>
      </c>
      <c r="K109" s="2">
        <v>183.254</v>
      </c>
      <c r="L109" s="2">
        <v>9.8002</v>
      </c>
      <c r="M109" s="2">
        <v>2.9889</v>
      </c>
      <c r="N109" s="2">
        <v>97.7466</v>
      </c>
      <c r="O109" s="2">
        <v>2.56</v>
      </c>
      <c r="P109" s="2">
        <v>129.3058</v>
      </c>
      <c r="Q109" s="2">
        <v>125.7</v>
      </c>
      <c r="R109" s="2">
        <v>107.282</v>
      </c>
      <c r="S109" s="2">
        <v>129.38</v>
      </c>
      <c r="T109" s="28">
        <v>148.1254</v>
      </c>
      <c r="U109" s="28">
        <v>24.2054</v>
      </c>
      <c r="V109" s="28">
        <v>181.02999999999997</v>
      </c>
      <c r="W109" s="28">
        <f>70</f>
        <v>70</v>
      </c>
      <c r="X109" s="28">
        <v>73.8823</v>
      </c>
      <c r="Y109" s="28">
        <v>2.7001</v>
      </c>
      <c r="Z109" s="28">
        <v>15.4248</v>
      </c>
      <c r="AA109" s="78">
        <v>32</v>
      </c>
      <c r="AB109" s="78">
        <v>15.6595</v>
      </c>
      <c r="AC109" s="28">
        <v>32</v>
      </c>
      <c r="AD109" s="78">
        <v>27.9249</v>
      </c>
      <c r="AE109" s="78">
        <v>27.1247</v>
      </c>
      <c r="AF109" s="28">
        <v>22.6955</v>
      </c>
      <c r="AG109" s="13">
        <v>18.4344</v>
      </c>
      <c r="AH109" s="13">
        <v>17.4316</v>
      </c>
    </row>
    <row r="110" spans="1:34" s="33" customFormat="1" ht="15.75">
      <c r="A110" s="40" t="s">
        <v>84</v>
      </c>
      <c r="B110" s="31">
        <v>991.4211</v>
      </c>
      <c r="C110" s="31">
        <v>756.223</v>
      </c>
      <c r="D110" s="31">
        <v>878.0620999999999</v>
      </c>
      <c r="E110" s="31">
        <v>877.9368000000001</v>
      </c>
      <c r="F110" s="31">
        <v>854.4599999999999</v>
      </c>
      <c r="G110" s="31">
        <v>805.049</v>
      </c>
      <c r="H110" s="31">
        <v>718.9821</v>
      </c>
      <c r="I110" s="31">
        <v>664.0284000000001</v>
      </c>
      <c r="J110" s="31">
        <v>894.6379</v>
      </c>
      <c r="K110" s="31">
        <v>1496.5194999999999</v>
      </c>
      <c r="L110" s="31">
        <v>1184.2016</v>
      </c>
      <c r="M110" s="31">
        <v>1567.9032</v>
      </c>
      <c r="N110" s="31">
        <v>1402.5831999999998</v>
      </c>
      <c r="O110" s="31">
        <v>1270.6</v>
      </c>
      <c r="P110" s="31">
        <v>1598.5058</v>
      </c>
      <c r="Q110" s="31">
        <v>1386.35</v>
      </c>
      <c r="R110" s="31">
        <v>1307.7566</v>
      </c>
      <c r="S110" s="31">
        <v>2167.99</v>
      </c>
      <c r="T110" s="31">
        <v>2029.4452</v>
      </c>
      <c r="U110" s="31">
        <f>SUM(U105:U109)</f>
        <v>1959.4496000000004</v>
      </c>
      <c r="V110" s="31">
        <f>SUM(V105:V109)</f>
        <v>2534.1623</v>
      </c>
      <c r="W110" s="31">
        <f>SUM(W105:W109)</f>
        <v>2257.2783</v>
      </c>
      <c r="X110" s="31">
        <v>2188.3868</v>
      </c>
      <c r="Y110" s="31">
        <f>SUM(Y105:Y109)</f>
        <v>3040.9877</v>
      </c>
      <c r="Z110" s="31">
        <v>2487.7373</v>
      </c>
      <c r="AA110" s="73">
        <v>2862.7386</v>
      </c>
      <c r="AB110" s="31">
        <f aca="true" t="shared" si="22" ref="AB110:AH110">SUM(AB105:AB109)</f>
        <v>2411.5156</v>
      </c>
      <c r="AC110" s="31">
        <f t="shared" si="22"/>
        <v>2858.7747</v>
      </c>
      <c r="AD110" s="31">
        <f t="shared" si="22"/>
        <v>2940.0434999999998</v>
      </c>
      <c r="AE110" s="31">
        <f t="shared" si="22"/>
        <v>2289.6609</v>
      </c>
      <c r="AF110" s="31">
        <f t="shared" si="22"/>
        <v>3474.1158</v>
      </c>
      <c r="AG110" s="31">
        <f t="shared" si="22"/>
        <v>2803.7242</v>
      </c>
      <c r="AH110" s="31">
        <f t="shared" si="22"/>
        <v>3755.6663</v>
      </c>
    </row>
    <row r="111" spans="1:34" s="33" customFormat="1" ht="15.75">
      <c r="A111" s="41" t="s">
        <v>85</v>
      </c>
      <c r="B111" s="4">
        <v>1919.2835</v>
      </c>
      <c r="C111" s="4">
        <v>1750.0293</v>
      </c>
      <c r="D111" s="4">
        <v>1929.4433</v>
      </c>
      <c r="E111" s="4">
        <v>2047.7528000000002</v>
      </c>
      <c r="F111" s="4">
        <v>2011.15</v>
      </c>
      <c r="G111" s="4">
        <v>2034.1354999999999</v>
      </c>
      <c r="H111" s="4">
        <v>2027.2181</v>
      </c>
      <c r="I111" s="4">
        <v>2075.5668</v>
      </c>
      <c r="J111" s="4">
        <v>2462.8297</v>
      </c>
      <c r="K111" s="4">
        <v>3189.7932</v>
      </c>
      <c r="L111" s="4">
        <v>2919.8257000000003</v>
      </c>
      <c r="M111" s="4">
        <v>3379.6513999999997</v>
      </c>
      <c r="N111" s="4">
        <v>3184.0086999999994</v>
      </c>
      <c r="O111" s="4">
        <v>2989.89</v>
      </c>
      <c r="P111" s="4">
        <v>3466.5334</v>
      </c>
      <c r="Q111" s="4">
        <v>3246.55</v>
      </c>
      <c r="R111" s="4">
        <v>3120.3707</v>
      </c>
      <c r="S111" s="4">
        <v>4131.219999999999</v>
      </c>
      <c r="T111" s="4">
        <v>4080.4719</v>
      </c>
      <c r="U111" s="4">
        <f>U110+U103</f>
        <v>3901.2564</v>
      </c>
      <c r="V111" s="4">
        <f>V110+V103</f>
        <v>4625.7528</v>
      </c>
      <c r="W111" s="4">
        <f>W110+W103</f>
        <v>4398.646199999999</v>
      </c>
      <c r="X111" s="4">
        <v>4245.4561</v>
      </c>
      <c r="Y111" s="4">
        <f>Y110+Y103</f>
        <v>5374.4877</v>
      </c>
      <c r="Z111" s="4">
        <v>4229.6374</v>
      </c>
      <c r="AA111" s="74">
        <v>4759.5493</v>
      </c>
      <c r="AB111" s="4">
        <f aca="true" t="shared" si="23" ref="AB111:AH111">AB110+AB103</f>
        <v>4108.6397</v>
      </c>
      <c r="AC111" s="4">
        <f t="shared" si="23"/>
        <v>4762.1394</v>
      </c>
      <c r="AD111" s="4">
        <f t="shared" si="23"/>
        <v>4875.198399999999</v>
      </c>
      <c r="AE111" s="4">
        <f t="shared" si="23"/>
        <v>4085.0150999999996</v>
      </c>
      <c r="AF111" s="4">
        <f t="shared" si="23"/>
        <v>5637.86</v>
      </c>
      <c r="AG111" s="4">
        <f t="shared" si="23"/>
        <v>4895.1372</v>
      </c>
      <c r="AH111" s="4">
        <f t="shared" si="23"/>
        <v>6184.0591</v>
      </c>
    </row>
    <row r="112" spans="1:34" ht="15.75">
      <c r="A112" s="38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59"/>
      <c r="S112" s="59"/>
      <c r="T112" s="59"/>
      <c r="U112" s="59"/>
      <c r="V112" s="59"/>
      <c r="W112" s="59"/>
      <c r="X112" s="59"/>
      <c r="Y112" s="59"/>
      <c r="Z112" s="59"/>
      <c r="AA112" s="80"/>
      <c r="AB112" s="80"/>
      <c r="AC112" s="59"/>
      <c r="AD112" s="80"/>
      <c r="AE112" s="80"/>
      <c r="AF112" s="59"/>
      <c r="AG112" s="83"/>
      <c r="AH112" s="83"/>
    </row>
    <row r="113" spans="1:34" ht="15.75">
      <c r="A113" s="42" t="s">
        <v>86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61"/>
      <c r="S113" s="61"/>
      <c r="T113" s="61"/>
      <c r="U113" s="61"/>
      <c r="V113" s="61"/>
      <c r="W113" s="61"/>
      <c r="X113" s="61"/>
      <c r="Y113" s="61"/>
      <c r="Z113" s="61"/>
      <c r="AA113" s="81"/>
      <c r="AB113" s="81"/>
      <c r="AC113" s="61"/>
      <c r="AD113" s="81"/>
      <c r="AE113" s="81"/>
      <c r="AF113" s="61"/>
      <c r="AG113" s="61"/>
      <c r="AH113" s="61"/>
    </row>
    <row r="114" spans="1:34" ht="15.75">
      <c r="A114" s="43" t="s">
        <v>39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59"/>
      <c r="S114" s="59"/>
      <c r="T114" s="59"/>
      <c r="U114" s="59"/>
      <c r="V114" s="59"/>
      <c r="W114" s="59"/>
      <c r="X114" s="59"/>
      <c r="Y114" s="59"/>
      <c r="Z114" s="59"/>
      <c r="AA114" s="80"/>
      <c r="AB114" s="80"/>
      <c r="AC114" s="59"/>
      <c r="AD114" s="80"/>
      <c r="AE114" s="80"/>
      <c r="AF114" s="94"/>
      <c r="AG114" s="83"/>
      <c r="AH114" s="83"/>
    </row>
    <row r="115" spans="1:34" ht="15.75">
      <c r="A115" s="38" t="s">
        <v>87</v>
      </c>
      <c r="B115" s="2">
        <v>1199.5146</v>
      </c>
      <c r="C115" s="2">
        <v>1742.2068</v>
      </c>
      <c r="D115" s="2">
        <v>3063.195</v>
      </c>
      <c r="E115" s="2">
        <v>1382.6778</v>
      </c>
      <c r="F115" s="2">
        <v>1382.6799999999998</v>
      </c>
      <c r="G115" s="2">
        <v>1572.8974</v>
      </c>
      <c r="H115" s="2">
        <v>2068.1175000000003</v>
      </c>
      <c r="I115" s="2">
        <v>3005.9002</v>
      </c>
      <c r="J115" s="29">
        <v>5607.933</v>
      </c>
      <c r="K115" s="2">
        <v>9382.8887</v>
      </c>
      <c r="L115" s="2">
        <v>7603.9761</v>
      </c>
      <c r="M115" s="2">
        <v>10307.6173</v>
      </c>
      <c r="N115" s="2">
        <v>9122.4011</v>
      </c>
      <c r="O115" s="13">
        <v>9114.4</v>
      </c>
      <c r="P115" s="2">
        <v>10105.1293</v>
      </c>
      <c r="Q115" s="2">
        <v>11138.61</v>
      </c>
      <c r="R115" s="2">
        <v>11016.4183</v>
      </c>
      <c r="S115" s="2">
        <v>17846.61</v>
      </c>
      <c r="T115" s="28">
        <v>18270.6623</v>
      </c>
      <c r="U115" s="28">
        <v>16842.0567</v>
      </c>
      <c r="V115" s="28">
        <v>21932.5665</v>
      </c>
      <c r="W115" s="28">
        <v>23448.8534</v>
      </c>
      <c r="X115" s="28">
        <v>23442.563</v>
      </c>
      <c r="Y115" s="28">
        <v>22607.47</v>
      </c>
      <c r="Z115" s="28">
        <v>21208.8809</v>
      </c>
      <c r="AA115" s="78">
        <v>27977.6588</v>
      </c>
      <c r="AB115" s="78">
        <v>21203.726</v>
      </c>
      <c r="AC115" s="28">
        <v>25723.1517</v>
      </c>
      <c r="AD115" s="78">
        <v>22737.4264</v>
      </c>
      <c r="AE115" s="78">
        <v>22734.4343</v>
      </c>
      <c r="AF115" s="28">
        <v>15958.4565</v>
      </c>
      <c r="AG115" s="13">
        <v>14343.553</v>
      </c>
      <c r="AH115" s="13">
        <v>17976.9291</v>
      </c>
    </row>
    <row r="116" spans="1:34" ht="15.75">
      <c r="A116" s="38" t="s">
        <v>88</v>
      </c>
      <c r="B116" s="2">
        <v>0.3256</v>
      </c>
      <c r="C116" s="2">
        <v>0.4208</v>
      </c>
      <c r="D116" s="2">
        <v>0.4938</v>
      </c>
      <c r="E116" s="2">
        <v>0.56</v>
      </c>
      <c r="F116" s="2">
        <v>0.5561</v>
      </c>
      <c r="G116" s="2">
        <v>0.9161</v>
      </c>
      <c r="H116" s="2">
        <v>0.7151</v>
      </c>
      <c r="I116" s="2">
        <v>0.7851</v>
      </c>
      <c r="J116" s="29">
        <v>1.0358</v>
      </c>
      <c r="K116" s="2">
        <v>1.1159</v>
      </c>
      <c r="L116" s="2">
        <v>1.0922</v>
      </c>
      <c r="M116" s="2">
        <v>1.1031</v>
      </c>
      <c r="N116" s="2">
        <v>1.3809</v>
      </c>
      <c r="O116" s="13">
        <v>0.7</v>
      </c>
      <c r="P116" s="2">
        <v>1.2221</v>
      </c>
      <c r="Q116" s="2">
        <v>1.31</v>
      </c>
      <c r="R116" s="2">
        <v>1.2557</v>
      </c>
      <c r="S116" s="2">
        <v>1.67</v>
      </c>
      <c r="T116" s="28">
        <v>1.3295</v>
      </c>
      <c r="U116" s="28">
        <v>1.152</v>
      </c>
      <c r="V116" s="28">
        <v>1.7476</v>
      </c>
      <c r="W116" s="28">
        <v>1.2551</v>
      </c>
      <c r="X116" s="28">
        <v>1.179</v>
      </c>
      <c r="Y116" s="28">
        <v>1.69</v>
      </c>
      <c r="Z116" s="28">
        <v>1.615</v>
      </c>
      <c r="AA116" s="78">
        <v>3.2616</v>
      </c>
      <c r="AB116" s="78">
        <v>1.5198</v>
      </c>
      <c r="AC116" s="28">
        <v>2.2616</v>
      </c>
      <c r="AD116" s="78">
        <v>11.8171</v>
      </c>
      <c r="AE116" s="78">
        <v>11.6083</v>
      </c>
      <c r="AF116" s="28">
        <v>2.2433</v>
      </c>
      <c r="AG116" s="13">
        <v>1.1329</v>
      </c>
      <c r="AH116" s="13">
        <v>1.7841</v>
      </c>
    </row>
    <row r="117" spans="1:34" ht="15.75">
      <c r="A117" s="38" t="s">
        <v>89</v>
      </c>
      <c r="B117" s="2">
        <v>0</v>
      </c>
      <c r="C117" s="2">
        <v>0</v>
      </c>
      <c r="D117" s="2">
        <v>0.1182</v>
      </c>
      <c r="E117" s="2">
        <v>0.31</v>
      </c>
      <c r="F117" s="2">
        <v>0.3017</v>
      </c>
      <c r="G117" s="2">
        <v>0.3921</v>
      </c>
      <c r="H117" s="2">
        <v>0.4764</v>
      </c>
      <c r="I117" s="2">
        <v>0.5421</v>
      </c>
      <c r="J117" s="29">
        <v>0.5591</v>
      </c>
      <c r="K117" s="2">
        <v>0.7091999999999999</v>
      </c>
      <c r="L117" s="2">
        <v>0.5336</v>
      </c>
      <c r="M117" s="2">
        <v>128.5204</v>
      </c>
      <c r="N117" s="2">
        <v>104.8506</v>
      </c>
      <c r="O117" s="13">
        <v>2.93</v>
      </c>
      <c r="P117" s="2">
        <v>53.9978</v>
      </c>
      <c r="Q117" s="2">
        <v>2.08</v>
      </c>
      <c r="R117" s="2">
        <v>0.8994</v>
      </c>
      <c r="S117" s="2">
        <v>29.04</v>
      </c>
      <c r="T117" s="28">
        <v>9.1844</v>
      </c>
      <c r="U117" s="28">
        <v>9.1566</v>
      </c>
      <c r="V117" s="28">
        <v>16.4563</v>
      </c>
      <c r="W117" s="28">
        <v>16.4924</v>
      </c>
      <c r="X117" s="28">
        <v>11.9951</v>
      </c>
      <c r="Y117" s="28">
        <v>18.18</v>
      </c>
      <c r="Z117" s="28">
        <v>5.7203</v>
      </c>
      <c r="AA117" s="78">
        <v>4.7175</v>
      </c>
      <c r="AB117" s="78">
        <v>2.2418</v>
      </c>
      <c r="AC117" s="28">
        <v>5.2507</v>
      </c>
      <c r="AD117" s="78">
        <v>3.7937</v>
      </c>
      <c r="AE117" s="78">
        <v>3.6699</v>
      </c>
      <c r="AF117" s="28">
        <v>2.7136</v>
      </c>
      <c r="AG117" s="13">
        <v>1.4257</v>
      </c>
      <c r="AH117" s="13">
        <v>2.2119</v>
      </c>
    </row>
    <row r="118" spans="1:34" s="33" customFormat="1" ht="15.75">
      <c r="A118" s="39" t="s">
        <v>44</v>
      </c>
      <c r="B118" s="32">
        <v>1199.8401999999999</v>
      </c>
      <c r="C118" s="32">
        <v>1742.6276</v>
      </c>
      <c r="D118" s="32">
        <v>3063.8070000000002</v>
      </c>
      <c r="E118" s="32">
        <v>1383.5477999999998</v>
      </c>
      <c r="F118" s="32">
        <v>1383.5377999999998</v>
      </c>
      <c r="G118" s="32">
        <v>1574.2056</v>
      </c>
      <c r="H118" s="32">
        <v>2069.309</v>
      </c>
      <c r="I118" s="32">
        <v>3007.2274</v>
      </c>
      <c r="J118" s="32">
        <v>5609.5279</v>
      </c>
      <c r="K118" s="32">
        <v>9384.7138</v>
      </c>
      <c r="L118" s="32">
        <v>7605.6019</v>
      </c>
      <c r="M118" s="32">
        <v>10437.2408</v>
      </c>
      <c r="N118" s="32">
        <v>9228.632599999999</v>
      </c>
      <c r="O118" s="32">
        <v>9118.04</v>
      </c>
      <c r="P118" s="32">
        <v>10160.3492</v>
      </c>
      <c r="Q118" s="32">
        <v>11142.02</v>
      </c>
      <c r="R118" s="32">
        <v>11018.5734</v>
      </c>
      <c r="S118" s="32">
        <v>17877.33</v>
      </c>
      <c r="T118" s="32">
        <v>18281.176199999998</v>
      </c>
      <c r="U118" s="32">
        <v>16852.3485</v>
      </c>
      <c r="V118" s="32">
        <v>21950.7704</v>
      </c>
      <c r="W118" s="32">
        <v>23466.6009</v>
      </c>
      <c r="X118" s="32">
        <v>23455.7371</v>
      </c>
      <c r="Y118" s="32">
        <v>22627.33</v>
      </c>
      <c r="Z118" s="32">
        <v>21216.2162</v>
      </c>
      <c r="AA118" s="57">
        <v>27985.6379</v>
      </c>
      <c r="AB118" s="32">
        <f aca="true" t="shared" si="24" ref="AB118:AH118">SUM(AB115:AB117)</f>
        <v>21207.487599999997</v>
      </c>
      <c r="AC118" s="32">
        <f t="shared" si="24"/>
        <v>25730.664</v>
      </c>
      <c r="AD118" s="32">
        <f t="shared" si="24"/>
        <v>22753.0372</v>
      </c>
      <c r="AE118" s="32">
        <f t="shared" si="24"/>
        <v>22749.7125</v>
      </c>
      <c r="AF118" s="32">
        <f t="shared" si="24"/>
        <v>15963.4134</v>
      </c>
      <c r="AG118" s="32">
        <f t="shared" si="24"/>
        <v>14346.1116</v>
      </c>
      <c r="AH118" s="32">
        <f t="shared" si="24"/>
        <v>17980.9251</v>
      </c>
    </row>
    <row r="119" spans="1:34" ht="15.75">
      <c r="A119" s="43" t="s">
        <v>45</v>
      </c>
      <c r="B119" s="2"/>
      <c r="C119" s="2"/>
      <c r="D119" s="2"/>
      <c r="E119" s="2"/>
      <c r="F119" s="2"/>
      <c r="G119" s="2"/>
      <c r="H119" s="2"/>
      <c r="I119" s="2"/>
      <c r="J119" s="29"/>
      <c r="K119" s="2"/>
      <c r="L119" s="2"/>
      <c r="M119" s="2"/>
      <c r="N119" s="2"/>
      <c r="O119" s="13"/>
      <c r="P119" s="2"/>
      <c r="Q119" s="2"/>
      <c r="R119" s="54"/>
      <c r="S119" s="54"/>
      <c r="T119" s="62"/>
      <c r="U119" s="62"/>
      <c r="V119" s="62"/>
      <c r="W119" s="62"/>
      <c r="X119" s="62"/>
      <c r="Y119" s="62"/>
      <c r="Z119" s="62"/>
      <c r="AA119" s="82"/>
      <c r="AB119" s="82"/>
      <c r="AC119" s="62"/>
      <c r="AD119" s="82"/>
      <c r="AE119" s="82"/>
      <c r="AF119" s="98"/>
      <c r="AG119" s="83"/>
      <c r="AH119" s="83"/>
    </row>
    <row r="120" spans="1:34" ht="15.75">
      <c r="A120" s="38" t="s">
        <v>87</v>
      </c>
      <c r="B120" s="2">
        <v>630.6</v>
      </c>
      <c r="C120" s="2">
        <v>698.9343</v>
      </c>
      <c r="D120" s="2">
        <v>1063</v>
      </c>
      <c r="E120" s="2">
        <v>1336</v>
      </c>
      <c r="F120" s="2">
        <v>1336</v>
      </c>
      <c r="G120" s="2">
        <v>1540</v>
      </c>
      <c r="H120" s="2">
        <v>1296</v>
      </c>
      <c r="I120" s="2">
        <v>2458.9967</v>
      </c>
      <c r="J120" s="29">
        <v>3863</v>
      </c>
      <c r="K120" s="2">
        <v>3873</v>
      </c>
      <c r="L120" s="2">
        <v>4686</v>
      </c>
      <c r="M120" s="2">
        <v>4418.0001</v>
      </c>
      <c r="N120" s="2">
        <v>4749.2101</v>
      </c>
      <c r="O120" s="2">
        <v>4249.21</v>
      </c>
      <c r="P120" s="2">
        <v>5759.3301</v>
      </c>
      <c r="Q120" s="2">
        <v>9466.3</v>
      </c>
      <c r="R120" s="2">
        <v>9433.83</v>
      </c>
      <c r="S120" s="2">
        <v>4165</v>
      </c>
      <c r="T120" s="28">
        <v>4321.8004</v>
      </c>
      <c r="U120" s="28">
        <v>4115.7117</v>
      </c>
      <c r="V120" s="28">
        <v>4119.0007</v>
      </c>
      <c r="W120" s="28">
        <v>4119.0007</v>
      </c>
      <c r="X120" s="28">
        <v>3849.92</v>
      </c>
      <c r="Y120" s="28">
        <v>4219</v>
      </c>
      <c r="Z120" s="28">
        <v>3822.3504</v>
      </c>
      <c r="AA120" s="78">
        <v>2521.1907</v>
      </c>
      <c r="AB120" s="78">
        <v>3822.35</v>
      </c>
      <c r="AC120" s="28">
        <v>2521.1907</v>
      </c>
      <c r="AD120" s="78">
        <v>2130.0004</v>
      </c>
      <c r="AE120" s="78">
        <v>2130</v>
      </c>
      <c r="AF120" s="28">
        <v>2271.5004</v>
      </c>
      <c r="AG120" s="13">
        <v>620.0504</v>
      </c>
      <c r="AH120" s="13">
        <v>966.3007</v>
      </c>
    </row>
    <row r="121" spans="1:34" ht="15.75">
      <c r="A121" s="38" t="s">
        <v>88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9">
        <v>5</v>
      </c>
      <c r="K121" s="2">
        <v>0.0001</v>
      </c>
      <c r="L121" s="2">
        <v>0.0002</v>
      </c>
      <c r="M121" s="2">
        <v>102.1001</v>
      </c>
      <c r="N121" s="2">
        <v>0.0002</v>
      </c>
      <c r="O121" s="2">
        <v>-5</v>
      </c>
      <c r="P121" s="2">
        <v>79.8001</v>
      </c>
      <c r="Q121" s="2">
        <v>0.0001</v>
      </c>
      <c r="R121" s="2">
        <v>0</v>
      </c>
      <c r="S121" s="2">
        <v>80</v>
      </c>
      <c r="T121" s="28">
        <v>0.0001</v>
      </c>
      <c r="U121" s="28">
        <v>0</v>
      </c>
      <c r="V121" s="28">
        <v>1120</v>
      </c>
      <c r="W121" s="28">
        <v>200</v>
      </c>
      <c r="X121" s="28">
        <v>66.3</v>
      </c>
      <c r="Y121" s="28">
        <v>374</v>
      </c>
      <c r="Z121" s="28">
        <v>146.8003</v>
      </c>
      <c r="AA121" s="78">
        <v>246.55</v>
      </c>
      <c r="AB121" s="78">
        <v>146.8</v>
      </c>
      <c r="AC121" s="28">
        <v>246.55</v>
      </c>
      <c r="AD121" s="78">
        <v>245.219</v>
      </c>
      <c r="AE121" s="78">
        <v>232.4805</v>
      </c>
      <c r="AF121" s="28">
        <v>501.55</v>
      </c>
      <c r="AG121" s="13">
        <v>98.6</v>
      </c>
      <c r="AH121" s="13">
        <v>501.55</v>
      </c>
    </row>
    <row r="122" spans="1:34" ht="15.75">
      <c r="A122" s="38" t="s">
        <v>89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9">
        <v>0</v>
      </c>
      <c r="K122" s="2">
        <v>0</v>
      </c>
      <c r="L122" s="2">
        <v>0</v>
      </c>
      <c r="M122" s="2">
        <v>0.0001</v>
      </c>
      <c r="N122" s="2">
        <v>0.025</v>
      </c>
      <c r="O122" s="2">
        <v>0</v>
      </c>
      <c r="P122" s="2">
        <v>0.0002</v>
      </c>
      <c r="Q122" s="2">
        <v>0.075</v>
      </c>
      <c r="R122" s="2">
        <v>0.075</v>
      </c>
      <c r="S122" s="2">
        <v>0.025</v>
      </c>
      <c r="T122" s="28">
        <v>0.0004</v>
      </c>
      <c r="U122" s="28">
        <v>0</v>
      </c>
      <c r="V122" s="28">
        <v>0.0004</v>
      </c>
      <c r="W122" s="28">
        <v>0</v>
      </c>
      <c r="X122" s="28">
        <v>0</v>
      </c>
      <c r="Y122" s="28">
        <v>0.0004</v>
      </c>
      <c r="Z122" s="28">
        <v>0.0004</v>
      </c>
      <c r="AA122" s="78">
        <v>0.0004</v>
      </c>
      <c r="AB122" s="78">
        <v>0</v>
      </c>
      <c r="AC122" s="28">
        <v>0.0004</v>
      </c>
      <c r="AD122" s="78">
        <v>0.0004</v>
      </c>
      <c r="AE122" s="78">
        <v>0</v>
      </c>
      <c r="AF122" s="28">
        <v>0.0004</v>
      </c>
      <c r="AG122" s="13">
        <v>0</v>
      </c>
      <c r="AH122" s="13">
        <v>0</v>
      </c>
    </row>
    <row r="123" spans="1:34" s="33" customFormat="1" ht="15.75">
      <c r="A123" s="40" t="s">
        <v>90</v>
      </c>
      <c r="B123" s="31">
        <v>630.6</v>
      </c>
      <c r="C123" s="31">
        <v>698.9343</v>
      </c>
      <c r="D123" s="31">
        <v>1063</v>
      </c>
      <c r="E123" s="31">
        <v>1336</v>
      </c>
      <c r="F123" s="31">
        <v>1336</v>
      </c>
      <c r="G123" s="31">
        <v>1540</v>
      </c>
      <c r="H123" s="31">
        <v>1296</v>
      </c>
      <c r="I123" s="31">
        <v>2458.9967</v>
      </c>
      <c r="J123" s="31">
        <v>3868</v>
      </c>
      <c r="K123" s="31">
        <v>3873.0001</v>
      </c>
      <c r="L123" s="31">
        <v>4686.0002</v>
      </c>
      <c r="M123" s="31">
        <v>4520.1003</v>
      </c>
      <c r="N123" s="31">
        <v>4749.2353</v>
      </c>
      <c r="O123" s="31">
        <v>4244.2</v>
      </c>
      <c r="P123" s="31">
        <v>5839.130400000001</v>
      </c>
      <c r="Q123" s="31">
        <v>9466.3</v>
      </c>
      <c r="R123" s="31">
        <v>9433.905</v>
      </c>
      <c r="S123" s="31">
        <v>4245.02</v>
      </c>
      <c r="T123" s="31">
        <v>4321.8009</v>
      </c>
      <c r="U123" s="31">
        <v>4115.7117</v>
      </c>
      <c r="V123" s="31">
        <v>5239.0010999999995</v>
      </c>
      <c r="W123" s="31">
        <v>4319.0011</v>
      </c>
      <c r="X123" s="31">
        <v>3916.22</v>
      </c>
      <c r="Y123" s="31">
        <v>4593.0011</v>
      </c>
      <c r="Z123" s="31">
        <v>3969.1511</v>
      </c>
      <c r="AA123" s="73">
        <v>2767.7411</v>
      </c>
      <c r="AB123" s="31">
        <f aca="true" t="shared" si="25" ref="AB123:AH123">SUM(AB120:AB122)</f>
        <v>3969.15</v>
      </c>
      <c r="AC123" s="31">
        <f t="shared" si="25"/>
        <v>2767.7411</v>
      </c>
      <c r="AD123" s="31">
        <f t="shared" si="25"/>
        <v>2375.2198</v>
      </c>
      <c r="AE123" s="31">
        <f t="shared" si="25"/>
        <v>2362.4805</v>
      </c>
      <c r="AF123" s="31">
        <f t="shared" si="25"/>
        <v>2773.0508</v>
      </c>
      <c r="AG123" s="31">
        <f t="shared" si="25"/>
        <v>718.6504</v>
      </c>
      <c r="AH123" s="31">
        <f t="shared" si="25"/>
        <v>1467.8507</v>
      </c>
    </row>
    <row r="124" spans="1:34" s="33" customFormat="1" ht="15.75">
      <c r="A124" s="41" t="s">
        <v>91</v>
      </c>
      <c r="B124" s="4">
        <v>1830.4402</v>
      </c>
      <c r="C124" s="4">
        <v>2441.5619</v>
      </c>
      <c r="D124" s="4">
        <v>4126.807000000001</v>
      </c>
      <c r="E124" s="4">
        <v>2719.5478</v>
      </c>
      <c r="F124" s="4">
        <v>2719.5378</v>
      </c>
      <c r="G124" s="4">
        <v>3114.2056000000002</v>
      </c>
      <c r="H124" s="4">
        <v>3365.309</v>
      </c>
      <c r="I124" s="4">
        <v>5466.2241</v>
      </c>
      <c r="J124" s="4">
        <v>9477.527900000001</v>
      </c>
      <c r="K124" s="4">
        <v>13257.713899999999</v>
      </c>
      <c r="L124" s="4">
        <v>12291.6021</v>
      </c>
      <c r="M124" s="4">
        <v>14957.3411</v>
      </c>
      <c r="N124" s="4">
        <v>13977.8679</v>
      </c>
      <c r="O124" s="4">
        <v>13362.24</v>
      </c>
      <c r="P124" s="4">
        <v>15999.479600000002</v>
      </c>
      <c r="Q124" s="4">
        <v>20608.3</v>
      </c>
      <c r="R124" s="4">
        <v>20452.4784</v>
      </c>
      <c r="S124" s="4">
        <v>22122.35</v>
      </c>
      <c r="T124" s="4">
        <v>22602.977099999996</v>
      </c>
      <c r="U124" s="4">
        <f>U123+U118</f>
        <v>20968.0602</v>
      </c>
      <c r="V124" s="4">
        <f>V123+V118</f>
        <v>27189.771500000003</v>
      </c>
      <c r="W124" s="4">
        <f>W123+W118</f>
        <v>27785.602000000003</v>
      </c>
      <c r="X124" s="4">
        <v>27371.9571</v>
      </c>
      <c r="Y124" s="4">
        <f>Y123+Y118</f>
        <v>27220.331100000003</v>
      </c>
      <c r="Z124" s="4">
        <v>25185.3673</v>
      </c>
      <c r="AA124" s="74">
        <v>30753.379</v>
      </c>
      <c r="AB124" s="4">
        <f aca="true" t="shared" si="26" ref="AB124:AH124">AB123+AB118</f>
        <v>25176.6376</v>
      </c>
      <c r="AC124" s="4">
        <f t="shared" si="26"/>
        <v>28498.4051</v>
      </c>
      <c r="AD124" s="4">
        <f t="shared" si="26"/>
        <v>25128.256999999998</v>
      </c>
      <c r="AE124" s="4">
        <f t="shared" si="26"/>
        <v>25112.193000000003</v>
      </c>
      <c r="AF124" s="4">
        <f t="shared" si="26"/>
        <v>18736.4642</v>
      </c>
      <c r="AG124" s="4">
        <f t="shared" si="26"/>
        <v>15064.762</v>
      </c>
      <c r="AH124" s="4">
        <f t="shared" si="26"/>
        <v>19448.7758</v>
      </c>
    </row>
    <row r="125" spans="1:34" ht="15.75">
      <c r="A125" s="38"/>
      <c r="B125" s="2"/>
      <c r="C125" s="2"/>
      <c r="D125" s="2"/>
      <c r="E125" s="2"/>
      <c r="F125" s="2"/>
      <c r="G125" s="2"/>
      <c r="H125" s="2"/>
      <c r="I125" s="2"/>
      <c r="J125" s="29"/>
      <c r="K125" s="2"/>
      <c r="L125" s="2"/>
      <c r="M125" s="2"/>
      <c r="N125" s="2"/>
      <c r="O125" s="13"/>
      <c r="P125" s="2"/>
      <c r="Q125" s="2"/>
      <c r="R125" s="54"/>
      <c r="S125" s="54"/>
      <c r="T125" s="62"/>
      <c r="U125" s="62"/>
      <c r="V125" s="62"/>
      <c r="W125" s="62"/>
      <c r="X125" s="62"/>
      <c r="Y125" s="62"/>
      <c r="Z125" s="62"/>
      <c r="AA125" s="82"/>
      <c r="AB125" s="82"/>
      <c r="AC125" s="62"/>
      <c r="AD125" s="82"/>
      <c r="AE125" s="82"/>
      <c r="AF125" s="62"/>
      <c r="AG125" s="83"/>
      <c r="AH125" s="83"/>
    </row>
    <row r="126" spans="1:34" ht="15.75">
      <c r="A126" s="42" t="s">
        <v>92</v>
      </c>
      <c r="B126" s="7"/>
      <c r="C126" s="7"/>
      <c r="D126" s="7"/>
      <c r="E126" s="7"/>
      <c r="F126" s="7"/>
      <c r="G126" s="7"/>
      <c r="H126" s="7"/>
      <c r="I126" s="7"/>
      <c r="J126" s="63"/>
      <c r="K126" s="7"/>
      <c r="L126" s="7"/>
      <c r="M126" s="7"/>
      <c r="N126" s="7"/>
      <c r="O126" s="7"/>
      <c r="P126" s="7"/>
      <c r="Q126" s="7"/>
      <c r="R126" s="55"/>
      <c r="S126" s="55"/>
      <c r="T126" s="61"/>
      <c r="U126" s="61"/>
      <c r="V126" s="61"/>
      <c r="W126" s="61"/>
      <c r="X126" s="61"/>
      <c r="Y126" s="61"/>
      <c r="Z126" s="61"/>
      <c r="AA126" s="81"/>
      <c r="AB126" s="81"/>
      <c r="AC126" s="61"/>
      <c r="AD126" s="81"/>
      <c r="AE126" s="81"/>
      <c r="AF126" s="61"/>
      <c r="AG126" s="61"/>
      <c r="AH126" s="61"/>
    </row>
    <row r="127" spans="1:34" ht="15.75">
      <c r="A127" s="43" t="s">
        <v>39</v>
      </c>
      <c r="B127" s="2"/>
      <c r="C127" s="2"/>
      <c r="D127" s="2"/>
      <c r="E127" s="2"/>
      <c r="F127" s="2"/>
      <c r="G127" s="2"/>
      <c r="H127" s="2"/>
      <c r="I127" s="2"/>
      <c r="J127" s="29"/>
      <c r="K127" s="2"/>
      <c r="L127" s="2"/>
      <c r="M127" s="2"/>
      <c r="N127" s="2"/>
      <c r="O127" s="13"/>
      <c r="P127" s="2"/>
      <c r="Q127" s="2"/>
      <c r="R127" s="54"/>
      <c r="S127" s="54"/>
      <c r="T127" s="62"/>
      <c r="U127" s="62"/>
      <c r="V127" s="62"/>
      <c r="W127" s="62"/>
      <c r="X127" s="62"/>
      <c r="Y127" s="62"/>
      <c r="Z127" s="62"/>
      <c r="AA127" s="82"/>
      <c r="AB127" s="82"/>
      <c r="AC127" s="62"/>
      <c r="AD127" s="82"/>
      <c r="AE127" s="82"/>
      <c r="AF127" s="62"/>
      <c r="AG127" s="83"/>
      <c r="AH127" s="83"/>
    </row>
    <row r="128" spans="1:34" ht="15.75">
      <c r="A128" s="38" t="s">
        <v>93</v>
      </c>
      <c r="B128" s="2">
        <v>28.031100000000002</v>
      </c>
      <c r="C128" s="2">
        <v>26.136499999999998</v>
      </c>
      <c r="D128" s="2">
        <v>28.161900000000003</v>
      </c>
      <c r="E128" s="2">
        <v>33.6783</v>
      </c>
      <c r="F128" s="2">
        <v>34.89</v>
      </c>
      <c r="G128" s="2">
        <v>30.2216</v>
      </c>
      <c r="H128" s="2">
        <v>35.996100000000006</v>
      </c>
      <c r="I128" s="2">
        <v>37.851499999999994</v>
      </c>
      <c r="J128" s="29">
        <v>52.938</v>
      </c>
      <c r="K128" s="2">
        <v>66.19969999999999</v>
      </c>
      <c r="L128" s="2">
        <v>96.7458</v>
      </c>
      <c r="M128" s="2">
        <v>72.3402</v>
      </c>
      <c r="N128" s="2">
        <v>66.1214</v>
      </c>
      <c r="O128" s="13">
        <v>64.72</v>
      </c>
      <c r="P128" s="2">
        <v>52.867</v>
      </c>
      <c r="Q128" s="2">
        <v>42.99</v>
      </c>
      <c r="R128" s="2">
        <v>42.387699999999995</v>
      </c>
      <c r="S128" s="2">
        <v>61.04</v>
      </c>
      <c r="T128" s="28">
        <v>59.6461</v>
      </c>
      <c r="U128" s="28">
        <v>60.2564</v>
      </c>
      <c r="V128" s="28">
        <v>35.5097</v>
      </c>
      <c r="W128" s="28">
        <f>53.1914+0.0028</f>
        <v>53.1942</v>
      </c>
      <c r="X128" s="28">
        <v>52.2439</v>
      </c>
      <c r="Y128" s="28">
        <v>98.8</v>
      </c>
      <c r="Z128" s="28">
        <v>48.0311</v>
      </c>
      <c r="AA128" s="78">
        <v>57.016</v>
      </c>
      <c r="AB128" s="78">
        <v>43.0498</v>
      </c>
      <c r="AC128" s="28">
        <v>54.276</v>
      </c>
      <c r="AD128" s="78">
        <v>63.8598</v>
      </c>
      <c r="AE128" s="78">
        <v>61.6149</v>
      </c>
      <c r="AF128" s="28">
        <v>70.3703</v>
      </c>
      <c r="AG128" s="13">
        <v>64.2603</v>
      </c>
      <c r="AH128" s="13">
        <v>110.9893</v>
      </c>
    </row>
    <row r="129" spans="1:34" ht="15.75">
      <c r="A129" s="38" t="s">
        <v>94</v>
      </c>
      <c r="B129" s="2">
        <v>27.8967</v>
      </c>
      <c r="C129" s="2">
        <v>36.0355</v>
      </c>
      <c r="D129" s="2">
        <v>33.936099999999996</v>
      </c>
      <c r="E129" s="2">
        <v>34.0009</v>
      </c>
      <c r="F129" s="2">
        <v>32.413</v>
      </c>
      <c r="G129" s="2">
        <v>37.746</v>
      </c>
      <c r="H129" s="2">
        <v>45.0773</v>
      </c>
      <c r="I129" s="2">
        <v>70.59100000000001</v>
      </c>
      <c r="J129" s="29">
        <v>56.0867</v>
      </c>
      <c r="K129" s="2">
        <v>64.4712</v>
      </c>
      <c r="L129" s="2">
        <v>71.8124</v>
      </c>
      <c r="M129" s="2">
        <v>83.4419</v>
      </c>
      <c r="N129" s="2">
        <v>82.7956</v>
      </c>
      <c r="O129" s="13">
        <v>79.88</v>
      </c>
      <c r="P129" s="2">
        <v>74.4754</v>
      </c>
      <c r="Q129" s="2">
        <v>68.95</v>
      </c>
      <c r="R129" s="2">
        <v>65.0135</v>
      </c>
      <c r="S129" s="2">
        <v>104.83</v>
      </c>
      <c r="T129" s="28">
        <v>63.0934</v>
      </c>
      <c r="U129" s="28">
        <v>55.6995</v>
      </c>
      <c r="V129" s="28">
        <v>110.49799999999999</v>
      </c>
      <c r="W129" s="28">
        <v>93.8995</v>
      </c>
      <c r="X129" s="28">
        <v>88.2359</v>
      </c>
      <c r="Y129" s="28">
        <v>97.55</v>
      </c>
      <c r="Z129" s="28">
        <v>91.0882</v>
      </c>
      <c r="AA129" s="78">
        <v>81.0063</v>
      </c>
      <c r="AB129" s="78">
        <v>84.7365</v>
      </c>
      <c r="AC129" s="28">
        <v>313.0257</v>
      </c>
      <c r="AD129" s="78">
        <v>219.9086</v>
      </c>
      <c r="AE129" s="78">
        <v>208.8395</v>
      </c>
      <c r="AF129" s="28">
        <v>176.609</v>
      </c>
      <c r="AG129" s="13">
        <v>82.822</v>
      </c>
      <c r="AH129" s="13">
        <v>445.2135</v>
      </c>
    </row>
    <row r="130" spans="1:34" ht="15.75">
      <c r="A130" s="38" t="s">
        <v>95</v>
      </c>
      <c r="B130" s="2">
        <v>34.2238</v>
      </c>
      <c r="C130" s="2">
        <v>37.9462</v>
      </c>
      <c r="D130" s="2">
        <v>41.8806</v>
      </c>
      <c r="E130" s="2">
        <v>56.763200000000005</v>
      </c>
      <c r="F130" s="2">
        <v>55.05</v>
      </c>
      <c r="G130" s="2">
        <v>61.2965</v>
      </c>
      <c r="H130" s="2">
        <v>65.0171</v>
      </c>
      <c r="I130" s="2">
        <v>90.96159999999999</v>
      </c>
      <c r="J130" s="29">
        <v>102.84360000000001</v>
      </c>
      <c r="K130" s="2">
        <v>105.8888</v>
      </c>
      <c r="L130" s="2">
        <v>125.1907</v>
      </c>
      <c r="M130" s="2">
        <v>112.1388</v>
      </c>
      <c r="N130" s="2">
        <v>153.6051</v>
      </c>
      <c r="O130" s="13">
        <v>97.23</v>
      </c>
      <c r="P130" s="2">
        <v>243.3413</v>
      </c>
      <c r="Q130" s="2">
        <v>223.83</v>
      </c>
      <c r="R130" s="2">
        <v>217.8299</v>
      </c>
      <c r="S130" s="2">
        <v>346.25</v>
      </c>
      <c r="T130" s="28">
        <v>345.0681</v>
      </c>
      <c r="U130" s="28">
        <v>329.2705</v>
      </c>
      <c r="V130" s="28">
        <v>220.4788</v>
      </c>
      <c r="W130" s="28">
        <v>217.3209</v>
      </c>
      <c r="X130" s="28">
        <v>207.7664</v>
      </c>
      <c r="Y130" s="28">
        <v>135.59</v>
      </c>
      <c r="Z130" s="28">
        <v>146.4053</v>
      </c>
      <c r="AA130" s="78">
        <v>178.7698</v>
      </c>
      <c r="AB130" s="78">
        <v>143.3816</v>
      </c>
      <c r="AC130" s="28">
        <v>189.443</v>
      </c>
      <c r="AD130" s="78">
        <v>190.4455</v>
      </c>
      <c r="AE130" s="78">
        <v>131.5851</v>
      </c>
      <c r="AF130" s="28">
        <v>167.4657</v>
      </c>
      <c r="AG130" s="13">
        <v>146.0285</v>
      </c>
      <c r="AH130" s="13">
        <v>218.7623</v>
      </c>
    </row>
    <row r="131" spans="1:34" ht="15.75">
      <c r="A131" s="38" t="s">
        <v>96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9">
        <v>0</v>
      </c>
      <c r="K131" s="2">
        <v>0</v>
      </c>
      <c r="L131" s="2">
        <v>2</v>
      </c>
      <c r="M131" s="2">
        <v>0.0001</v>
      </c>
      <c r="N131" s="2">
        <v>0</v>
      </c>
      <c r="O131" s="13">
        <v>0</v>
      </c>
      <c r="P131" s="2">
        <v>0</v>
      </c>
      <c r="Q131" s="2">
        <v>0</v>
      </c>
      <c r="R131" s="2">
        <v>0</v>
      </c>
      <c r="S131" s="2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0</v>
      </c>
      <c r="AA131" s="78">
        <v>0</v>
      </c>
      <c r="AB131" s="78">
        <v>0</v>
      </c>
      <c r="AC131" s="28">
        <v>0</v>
      </c>
      <c r="AD131" s="78">
        <v>0</v>
      </c>
      <c r="AE131" s="78">
        <v>0</v>
      </c>
      <c r="AF131" s="28">
        <v>0</v>
      </c>
      <c r="AG131" s="13">
        <v>0</v>
      </c>
      <c r="AH131" s="13">
        <v>0</v>
      </c>
    </row>
    <row r="132" spans="1:34" s="33" customFormat="1" ht="15.75">
      <c r="A132" s="39" t="s">
        <v>44</v>
      </c>
      <c r="B132" s="32">
        <v>90.1516</v>
      </c>
      <c r="C132" s="32">
        <v>100.1182</v>
      </c>
      <c r="D132" s="32">
        <v>103.9786</v>
      </c>
      <c r="E132" s="32">
        <v>124.44240000000002</v>
      </c>
      <c r="F132" s="32">
        <v>122.353</v>
      </c>
      <c r="G132" s="32">
        <v>129.2641</v>
      </c>
      <c r="H132" s="32">
        <v>146.09050000000002</v>
      </c>
      <c r="I132" s="32">
        <v>199.40409999999997</v>
      </c>
      <c r="J132" s="32">
        <v>211.8683</v>
      </c>
      <c r="K132" s="32">
        <v>236.5597</v>
      </c>
      <c r="L132" s="32">
        <v>295.7489</v>
      </c>
      <c r="M132" s="32">
        <v>267.921</v>
      </c>
      <c r="N132" s="32">
        <v>302.52209999999997</v>
      </c>
      <c r="O132" s="32">
        <v>241.84</v>
      </c>
      <c r="P132" s="32">
        <v>370.6837</v>
      </c>
      <c r="Q132" s="32">
        <v>335.78</v>
      </c>
      <c r="R132" s="32">
        <v>325.23109999999997</v>
      </c>
      <c r="S132" s="32">
        <v>512.13</v>
      </c>
      <c r="T132" s="32">
        <v>467.8076</v>
      </c>
      <c r="U132" s="32">
        <v>445.2264</v>
      </c>
      <c r="V132" s="32">
        <v>366.4865</v>
      </c>
      <c r="W132" s="32">
        <v>364.4146</v>
      </c>
      <c r="X132" s="32">
        <v>348.2462</v>
      </c>
      <c r="Y132" s="32">
        <v>331.94</v>
      </c>
      <c r="Z132" s="32">
        <v>285.5246</v>
      </c>
      <c r="AA132" s="57">
        <v>316.7921</v>
      </c>
      <c r="AB132" s="32">
        <f aca="true" t="shared" si="27" ref="AB132:AH132">SUM(AB128:AB131)</f>
        <v>271.16790000000003</v>
      </c>
      <c r="AC132" s="32">
        <f t="shared" si="27"/>
        <v>556.7447</v>
      </c>
      <c r="AD132" s="32">
        <f t="shared" si="27"/>
        <v>474.21389999999997</v>
      </c>
      <c r="AE132" s="32">
        <f t="shared" si="27"/>
        <v>402.0395</v>
      </c>
      <c r="AF132" s="32">
        <f t="shared" si="27"/>
        <v>414.44500000000005</v>
      </c>
      <c r="AG132" s="32">
        <f t="shared" si="27"/>
        <v>293.11080000000004</v>
      </c>
      <c r="AH132" s="32">
        <f t="shared" si="27"/>
        <v>774.9651</v>
      </c>
    </row>
    <row r="133" spans="1:34" ht="15.75">
      <c r="A133" s="43" t="s">
        <v>45</v>
      </c>
      <c r="B133" s="2"/>
      <c r="C133" s="2"/>
      <c r="D133" s="2"/>
      <c r="E133" s="2"/>
      <c r="F133" s="2"/>
      <c r="G133" s="2"/>
      <c r="H133" s="2"/>
      <c r="I133" s="2"/>
      <c r="J133" s="29"/>
      <c r="K133" s="2"/>
      <c r="L133" s="2"/>
      <c r="M133" s="2"/>
      <c r="N133" s="2"/>
      <c r="O133" s="13"/>
      <c r="P133" s="2"/>
      <c r="Q133" s="2"/>
      <c r="R133" s="54"/>
      <c r="S133" s="54"/>
      <c r="T133" s="62"/>
      <c r="U133" s="62"/>
      <c r="V133" s="62"/>
      <c r="W133" s="62"/>
      <c r="X133" s="62"/>
      <c r="Y133" s="62"/>
      <c r="Z133" s="62"/>
      <c r="AA133" s="82"/>
      <c r="AB133" s="82"/>
      <c r="AC133" s="62"/>
      <c r="AD133" s="82"/>
      <c r="AE133" s="82"/>
      <c r="AF133" s="62"/>
      <c r="AG133" s="83"/>
      <c r="AH133" s="83"/>
    </row>
    <row r="134" spans="1:41" ht="15.75">
      <c r="A134" s="38" t="s">
        <v>93</v>
      </c>
      <c r="B134" s="2">
        <v>1.4089</v>
      </c>
      <c r="C134" s="2">
        <v>1.4115</v>
      </c>
      <c r="D134" s="2">
        <v>1.2248</v>
      </c>
      <c r="E134" s="2">
        <v>1.5381</v>
      </c>
      <c r="F134" s="2">
        <v>1.28</v>
      </c>
      <c r="G134" s="2">
        <v>0.9102</v>
      </c>
      <c r="H134" s="2">
        <v>1.9409</v>
      </c>
      <c r="I134" s="2">
        <v>16.633</v>
      </c>
      <c r="J134" s="29">
        <v>0.7209</v>
      </c>
      <c r="K134" s="2">
        <v>0.8003</v>
      </c>
      <c r="L134" s="2">
        <v>24.4598</v>
      </c>
      <c r="M134" s="2">
        <v>2.4082</v>
      </c>
      <c r="N134" s="2">
        <v>1</v>
      </c>
      <c r="O134" s="2">
        <v>0.07</v>
      </c>
      <c r="P134" s="2">
        <v>37.4002</v>
      </c>
      <c r="Q134" s="2">
        <v>37.4</v>
      </c>
      <c r="R134" s="2">
        <v>1.8047</v>
      </c>
      <c r="S134" s="2">
        <v>2.4</v>
      </c>
      <c r="T134" s="28">
        <v>2.4001</v>
      </c>
      <c r="U134" s="28">
        <v>1.92</v>
      </c>
      <c r="V134" s="28">
        <v>2.0003</v>
      </c>
      <c r="W134" s="28">
        <v>2</v>
      </c>
      <c r="X134" s="28">
        <v>1.7615</v>
      </c>
      <c r="Y134" s="28">
        <v>1</v>
      </c>
      <c r="Z134" s="28">
        <v>1</v>
      </c>
      <c r="AA134" s="78">
        <v>0.0003</v>
      </c>
      <c r="AB134" s="78">
        <v>0</v>
      </c>
      <c r="AC134" s="28">
        <v>1.0002</v>
      </c>
      <c r="AD134" s="78">
        <v>1</v>
      </c>
      <c r="AE134" s="78">
        <v>0.7944</v>
      </c>
      <c r="AF134" s="28">
        <v>1</v>
      </c>
      <c r="AG134" s="13">
        <v>0.3</v>
      </c>
      <c r="AH134" s="13">
        <v>0.89</v>
      </c>
      <c r="AM134" s="56"/>
      <c r="AN134" s="56"/>
      <c r="AO134" s="56"/>
    </row>
    <row r="135" spans="1:41" ht="15.75">
      <c r="A135" s="38" t="s">
        <v>94</v>
      </c>
      <c r="B135" s="2">
        <v>-0.01</v>
      </c>
      <c r="C135" s="2">
        <v>-0.04</v>
      </c>
      <c r="D135" s="2">
        <v>0.1097</v>
      </c>
      <c r="E135" s="2">
        <v>0.0073</v>
      </c>
      <c r="F135" s="2">
        <v>0.0073</v>
      </c>
      <c r="G135" s="2">
        <v>0</v>
      </c>
      <c r="H135" s="2">
        <v>2.1693</v>
      </c>
      <c r="I135" s="2">
        <v>6.5</v>
      </c>
      <c r="J135" s="29">
        <v>11.62</v>
      </c>
      <c r="K135" s="2">
        <v>0.0001</v>
      </c>
      <c r="L135" s="2">
        <v>10.2184</v>
      </c>
      <c r="M135" s="2">
        <v>18.2566</v>
      </c>
      <c r="N135" s="2">
        <v>42.57</v>
      </c>
      <c r="O135" s="2">
        <v>8.17</v>
      </c>
      <c r="P135" s="2">
        <v>42.57</v>
      </c>
      <c r="Q135" s="2">
        <v>17.9</v>
      </c>
      <c r="R135" s="2">
        <v>17.8914</v>
      </c>
      <c r="S135" s="2">
        <v>9.5</v>
      </c>
      <c r="T135" s="28">
        <v>5.9522</v>
      </c>
      <c r="U135" s="28">
        <v>5.95</v>
      </c>
      <c r="V135" s="28">
        <v>6.601</v>
      </c>
      <c r="W135" s="28">
        <v>5.0397</v>
      </c>
      <c r="X135" s="28">
        <v>2.8697</v>
      </c>
      <c r="Y135" s="28">
        <v>1.6588</v>
      </c>
      <c r="Z135" s="28">
        <v>0</v>
      </c>
      <c r="AA135" s="78">
        <v>0.5004</v>
      </c>
      <c r="AB135" s="78">
        <v>0</v>
      </c>
      <c r="AC135" s="28">
        <v>0.5</v>
      </c>
      <c r="AD135" s="78">
        <v>0.0001</v>
      </c>
      <c r="AE135" s="78">
        <v>0</v>
      </c>
      <c r="AF135" s="28">
        <v>1.1099</v>
      </c>
      <c r="AG135" s="13">
        <v>0</v>
      </c>
      <c r="AH135" s="13">
        <v>0.1099</v>
      </c>
      <c r="AM135" s="56"/>
      <c r="AN135" s="56"/>
      <c r="AO135" s="56"/>
    </row>
    <row r="136" spans="1:41" ht="15.75">
      <c r="A136" s="38" t="s">
        <v>95</v>
      </c>
      <c r="B136" s="2">
        <v>1.399</v>
      </c>
      <c r="C136" s="2">
        <v>4.1087</v>
      </c>
      <c r="D136" s="2">
        <v>4.8453</v>
      </c>
      <c r="E136" s="2">
        <v>3.3199</v>
      </c>
      <c r="F136" s="2">
        <v>2.88</v>
      </c>
      <c r="G136" s="2">
        <v>2.801</v>
      </c>
      <c r="H136" s="2">
        <v>15</v>
      </c>
      <c r="I136" s="2">
        <v>0.19</v>
      </c>
      <c r="J136" s="29">
        <v>3.5454</v>
      </c>
      <c r="K136" s="2">
        <v>7.25</v>
      </c>
      <c r="L136" s="2">
        <v>43</v>
      </c>
      <c r="M136" s="2">
        <v>42.57</v>
      </c>
      <c r="N136" s="2">
        <v>8.613</v>
      </c>
      <c r="O136" s="2">
        <v>42.57</v>
      </c>
      <c r="P136" s="2">
        <v>19.3258</v>
      </c>
      <c r="Q136" s="2">
        <v>58.8</v>
      </c>
      <c r="R136" s="2">
        <v>58.87</v>
      </c>
      <c r="S136" s="2">
        <v>0.0001</v>
      </c>
      <c r="T136" s="28">
        <v>0.0001</v>
      </c>
      <c r="U136" s="28">
        <v>0</v>
      </c>
      <c r="V136" s="28">
        <v>0.0001</v>
      </c>
      <c r="W136" s="28">
        <v>0</v>
      </c>
      <c r="X136" s="28">
        <v>-0.09</v>
      </c>
      <c r="Y136" s="28">
        <v>0</v>
      </c>
      <c r="Z136" s="28">
        <v>0.0001</v>
      </c>
      <c r="AA136" s="78">
        <v>0.0001</v>
      </c>
      <c r="AB136" s="78">
        <v>-0.2531</v>
      </c>
      <c r="AC136" s="28">
        <v>0.0001</v>
      </c>
      <c r="AD136" s="78">
        <v>0</v>
      </c>
      <c r="AE136" s="78">
        <v>0</v>
      </c>
      <c r="AF136" s="28">
        <v>0.0001</v>
      </c>
      <c r="AG136" s="13">
        <v>0</v>
      </c>
      <c r="AH136" s="13">
        <v>0</v>
      </c>
      <c r="AM136" s="56"/>
      <c r="AN136" s="56"/>
      <c r="AO136" s="56"/>
    </row>
    <row r="137" spans="1:41" ht="15.75">
      <c r="A137" s="38" t="s">
        <v>108</v>
      </c>
      <c r="B137" s="2">
        <v>23.0472</v>
      </c>
      <c r="C137" s="2">
        <v>9.6665</v>
      </c>
      <c r="D137" s="2">
        <v>15.4446</v>
      </c>
      <c r="E137" s="2">
        <v>11.3313</v>
      </c>
      <c r="F137" s="2">
        <v>10.78</v>
      </c>
      <c r="G137" s="2">
        <v>15.6258</v>
      </c>
      <c r="H137" s="2">
        <v>10.2718</v>
      </c>
      <c r="I137" s="2">
        <v>21.1031</v>
      </c>
      <c r="J137" s="29">
        <v>66.7027</v>
      </c>
      <c r="K137" s="2">
        <v>22.275</v>
      </c>
      <c r="L137" s="2">
        <v>48.0737</v>
      </c>
      <c r="M137" s="2">
        <v>20.1732</v>
      </c>
      <c r="N137" s="2">
        <v>20.2155</v>
      </c>
      <c r="O137" s="2">
        <v>-81.64</v>
      </c>
      <c r="P137" s="2">
        <v>0.2748</v>
      </c>
      <c r="Q137" s="2">
        <v>0.7</v>
      </c>
      <c r="R137" s="2">
        <v>0.3227</v>
      </c>
      <c r="S137" s="2">
        <v>1.96</v>
      </c>
      <c r="T137" s="28">
        <v>1.8236</v>
      </c>
      <c r="U137" s="28">
        <v>1.4</v>
      </c>
      <c r="V137" s="28">
        <v>52.29</v>
      </c>
      <c r="W137" s="28">
        <v>9.295</v>
      </c>
      <c r="X137" s="28">
        <v>8.6204</v>
      </c>
      <c r="Y137" s="28">
        <v>484.6106</v>
      </c>
      <c r="Z137" s="28">
        <v>54.9</v>
      </c>
      <c r="AA137" s="78">
        <v>134.3006</v>
      </c>
      <c r="AB137" s="78">
        <v>22.3874</v>
      </c>
      <c r="AC137" s="28">
        <v>134.3009</v>
      </c>
      <c r="AD137" s="78">
        <v>50.11</v>
      </c>
      <c r="AE137" s="78">
        <v>27.2839</v>
      </c>
      <c r="AF137" s="28">
        <v>90.6208</v>
      </c>
      <c r="AG137" s="13">
        <v>50.4</v>
      </c>
      <c r="AH137" s="13">
        <v>3.6612</v>
      </c>
      <c r="AM137" s="56"/>
      <c r="AN137" s="56"/>
      <c r="AO137" s="56"/>
    </row>
    <row r="138" spans="1:34" s="33" customFormat="1" ht="15.75">
      <c r="A138" s="40" t="s">
        <v>90</v>
      </c>
      <c r="B138" s="31">
        <v>25.845100000000002</v>
      </c>
      <c r="C138" s="31">
        <v>15.1467</v>
      </c>
      <c r="D138" s="31">
        <v>21.6244</v>
      </c>
      <c r="E138" s="31">
        <v>16.1966</v>
      </c>
      <c r="F138" s="31">
        <v>14.947299999999998</v>
      </c>
      <c r="G138" s="31">
        <v>19.337</v>
      </c>
      <c r="H138" s="31">
        <v>29.381999999999998</v>
      </c>
      <c r="I138" s="31">
        <v>44.426100000000005</v>
      </c>
      <c r="J138" s="31">
        <v>82.589</v>
      </c>
      <c r="K138" s="31">
        <v>30.3254</v>
      </c>
      <c r="L138" s="31">
        <v>125.7519</v>
      </c>
      <c r="M138" s="31">
        <v>83.408</v>
      </c>
      <c r="N138" s="31">
        <v>72.3985</v>
      </c>
      <c r="O138" s="31">
        <v>-30.82</v>
      </c>
      <c r="P138" s="31">
        <v>99.5708</v>
      </c>
      <c r="Q138" s="31">
        <v>115.04</v>
      </c>
      <c r="R138" s="31">
        <v>78.8888</v>
      </c>
      <c r="S138" s="31">
        <v>13.87</v>
      </c>
      <c r="T138" s="31">
        <v>10.176</v>
      </c>
      <c r="U138" s="31">
        <f>SUM(U134:U137)</f>
        <v>9.27</v>
      </c>
      <c r="V138" s="31">
        <f>SUM(V134:V137)</f>
        <v>60.8914</v>
      </c>
      <c r="W138" s="31">
        <v>16.3348</v>
      </c>
      <c r="X138" s="31">
        <v>13.1616</v>
      </c>
      <c r="Y138" s="31">
        <v>487.2697</v>
      </c>
      <c r="Z138" s="31">
        <v>55.9001</v>
      </c>
      <c r="AA138" s="73">
        <v>134.8014</v>
      </c>
      <c r="AB138" s="31">
        <f aca="true" t="shared" si="28" ref="AB138:AH138">SUM(AB134:AB137)</f>
        <v>22.1343</v>
      </c>
      <c r="AC138" s="31">
        <f t="shared" si="28"/>
        <v>135.80120000000002</v>
      </c>
      <c r="AD138" s="31">
        <f t="shared" si="28"/>
        <v>51.1101</v>
      </c>
      <c r="AE138" s="31">
        <f t="shared" si="28"/>
        <v>28.0783</v>
      </c>
      <c r="AF138" s="31">
        <f t="shared" si="28"/>
        <v>92.7308</v>
      </c>
      <c r="AG138" s="31">
        <f t="shared" si="28"/>
        <v>50.699999999999996</v>
      </c>
      <c r="AH138" s="31">
        <f t="shared" si="28"/>
        <v>4.6611</v>
      </c>
    </row>
    <row r="139" spans="1:34" s="33" customFormat="1" ht="15.75">
      <c r="A139" s="41" t="s">
        <v>97</v>
      </c>
      <c r="B139" s="4">
        <v>115.9967</v>
      </c>
      <c r="C139" s="4">
        <v>115.2649</v>
      </c>
      <c r="D139" s="4">
        <v>125.60300000000001</v>
      </c>
      <c r="E139" s="4">
        <v>140.639</v>
      </c>
      <c r="F139" s="4">
        <v>137.3003</v>
      </c>
      <c r="G139" s="4">
        <v>148.6011</v>
      </c>
      <c r="H139" s="4">
        <v>175.47250000000003</v>
      </c>
      <c r="I139" s="4">
        <v>243.8302</v>
      </c>
      <c r="J139" s="4">
        <v>294.45730000000003</v>
      </c>
      <c r="K139" s="4">
        <v>266.88509999999997</v>
      </c>
      <c r="L139" s="4">
        <v>421.5008</v>
      </c>
      <c r="M139" s="4">
        <v>351.329</v>
      </c>
      <c r="N139" s="4">
        <v>374.9206</v>
      </c>
      <c r="O139" s="4">
        <v>211.02</v>
      </c>
      <c r="P139" s="4">
        <v>470.2545</v>
      </c>
      <c r="Q139" s="4">
        <v>450.82</v>
      </c>
      <c r="R139" s="4">
        <v>404.1199</v>
      </c>
      <c r="S139" s="4">
        <v>526</v>
      </c>
      <c r="T139" s="4">
        <v>477.98359999999997</v>
      </c>
      <c r="U139" s="4">
        <f>U138+U132</f>
        <v>454.4964</v>
      </c>
      <c r="V139" s="4">
        <f>V138+V132</f>
        <v>427.37789999999995</v>
      </c>
      <c r="W139" s="4">
        <f>W138+W132</f>
        <v>380.74940000000004</v>
      </c>
      <c r="X139" s="4">
        <v>361.4078</v>
      </c>
      <c r="Y139" s="4">
        <f>Y138+Y132</f>
        <v>819.2097</v>
      </c>
      <c r="Z139" s="4">
        <v>341.4247</v>
      </c>
      <c r="AA139" s="74">
        <v>451.5935</v>
      </c>
      <c r="AB139" s="4">
        <f aca="true" t="shared" si="29" ref="AB139:AH139">AB132+AB138</f>
        <v>293.3022</v>
      </c>
      <c r="AC139" s="4">
        <f t="shared" si="29"/>
        <v>692.5459</v>
      </c>
      <c r="AD139" s="4">
        <f t="shared" si="29"/>
        <v>525.324</v>
      </c>
      <c r="AE139" s="4">
        <f t="shared" si="29"/>
        <v>430.1178</v>
      </c>
      <c r="AF139" s="4">
        <f t="shared" si="29"/>
        <v>507.17580000000004</v>
      </c>
      <c r="AG139" s="4">
        <f t="shared" si="29"/>
        <v>343.81080000000003</v>
      </c>
      <c r="AH139" s="4">
        <f t="shared" si="29"/>
        <v>779.6262</v>
      </c>
    </row>
    <row r="140" spans="1:32" ht="15.75">
      <c r="A140" s="38"/>
      <c r="B140" s="2"/>
      <c r="C140" s="2"/>
      <c r="D140" s="2"/>
      <c r="E140" s="2"/>
      <c r="F140" s="2"/>
      <c r="G140" s="2"/>
      <c r="H140" s="2"/>
      <c r="I140" s="2"/>
      <c r="J140" s="29"/>
      <c r="K140" s="2"/>
      <c r="L140" s="2"/>
      <c r="M140" s="2"/>
      <c r="N140" s="2"/>
      <c r="O140" s="13"/>
      <c r="P140" s="2"/>
      <c r="Q140" s="2"/>
      <c r="R140" s="54"/>
      <c r="S140" s="54"/>
      <c r="T140" s="62"/>
      <c r="U140" s="62"/>
      <c r="V140" s="62"/>
      <c r="W140" s="62"/>
      <c r="X140" s="62"/>
      <c r="Y140" s="62"/>
      <c r="Z140" s="62"/>
      <c r="AA140" s="82"/>
      <c r="AB140" s="82"/>
      <c r="AC140" s="62"/>
      <c r="AD140" s="82"/>
      <c r="AE140" s="82"/>
      <c r="AF140" s="62"/>
    </row>
    <row r="141" spans="1:34" ht="15.75">
      <c r="A141" s="42" t="s">
        <v>98</v>
      </c>
      <c r="B141" s="7"/>
      <c r="C141" s="7"/>
      <c r="D141" s="7"/>
      <c r="E141" s="7"/>
      <c r="F141" s="7"/>
      <c r="G141" s="7"/>
      <c r="H141" s="7"/>
      <c r="I141" s="7"/>
      <c r="J141" s="63"/>
      <c r="K141" s="7"/>
      <c r="L141" s="7"/>
      <c r="M141" s="7"/>
      <c r="N141" s="7"/>
      <c r="O141" s="7"/>
      <c r="P141" s="7"/>
      <c r="Q141" s="7"/>
      <c r="R141" s="55"/>
      <c r="S141" s="55"/>
      <c r="T141" s="61"/>
      <c r="U141" s="61"/>
      <c r="V141" s="61"/>
      <c r="W141" s="61"/>
      <c r="X141" s="61"/>
      <c r="Y141" s="61"/>
      <c r="Z141" s="61"/>
      <c r="AA141" s="81"/>
      <c r="AB141" s="81"/>
      <c r="AC141" s="61"/>
      <c r="AD141" s="81"/>
      <c r="AE141" s="81"/>
      <c r="AF141" s="61"/>
      <c r="AG141" s="61"/>
      <c r="AH141" s="61"/>
    </row>
    <row r="142" spans="1:34" ht="15.75">
      <c r="A142" s="43" t="s">
        <v>39</v>
      </c>
      <c r="B142" s="2"/>
      <c r="C142" s="2"/>
      <c r="D142" s="2"/>
      <c r="E142" s="2"/>
      <c r="F142" s="2"/>
      <c r="G142" s="2"/>
      <c r="H142" s="2"/>
      <c r="I142" s="2"/>
      <c r="J142" s="29"/>
      <c r="K142" s="2"/>
      <c r="L142" s="2"/>
      <c r="M142" s="2"/>
      <c r="N142" s="2"/>
      <c r="O142" s="13"/>
      <c r="P142" s="2"/>
      <c r="Q142" s="2"/>
      <c r="R142" s="54"/>
      <c r="S142" s="54"/>
      <c r="T142" s="62"/>
      <c r="U142" s="62"/>
      <c r="V142" s="62"/>
      <c r="W142" s="62"/>
      <c r="X142" s="62"/>
      <c r="Y142" s="62"/>
      <c r="Z142" s="62"/>
      <c r="AA142" s="82"/>
      <c r="AB142" s="82"/>
      <c r="AC142" s="62"/>
      <c r="AD142" s="82"/>
      <c r="AE142" s="82"/>
      <c r="AF142" s="62"/>
      <c r="AG142" s="83"/>
      <c r="AH142" s="83"/>
    </row>
    <row r="143" spans="1:35" ht="15.75">
      <c r="A143" s="38" t="s">
        <v>99</v>
      </c>
      <c r="B143" s="2">
        <v>4.373</v>
      </c>
      <c r="C143" s="2">
        <v>3.4676</v>
      </c>
      <c r="D143" s="2">
        <v>5.3206</v>
      </c>
      <c r="E143" s="2">
        <v>6.951700000000001</v>
      </c>
      <c r="F143" s="2">
        <v>6.5</v>
      </c>
      <c r="G143" s="2">
        <v>7.7453</v>
      </c>
      <c r="H143" s="2">
        <v>7.3229</v>
      </c>
      <c r="I143" s="2">
        <v>22.819999999999997</v>
      </c>
      <c r="J143" s="29">
        <v>18.855800000000002</v>
      </c>
      <c r="K143" s="2">
        <v>14.8511</v>
      </c>
      <c r="L143" s="2">
        <v>18.0415</v>
      </c>
      <c r="M143" s="2">
        <v>20.0894</v>
      </c>
      <c r="N143" s="2">
        <v>14.6626</v>
      </c>
      <c r="O143" s="13">
        <v>9.45</v>
      </c>
      <c r="P143" s="2">
        <v>24.423</v>
      </c>
      <c r="Q143" s="2">
        <v>22.06</v>
      </c>
      <c r="R143" s="2">
        <v>14.4688</v>
      </c>
      <c r="S143" s="2">
        <v>36.9</v>
      </c>
      <c r="T143" s="28">
        <v>24.2491</v>
      </c>
      <c r="U143" s="28">
        <v>13.4602</v>
      </c>
      <c r="V143" s="28">
        <v>29.6043</v>
      </c>
      <c r="W143" s="28">
        <f>20.3878+1.5052</f>
        <v>21.892999999999997</v>
      </c>
      <c r="X143" s="28">
        <v>17.4827</v>
      </c>
      <c r="Y143" s="28">
        <v>32.25</v>
      </c>
      <c r="Z143" s="28">
        <v>16.9851</v>
      </c>
      <c r="AA143" s="78">
        <v>21.7613</v>
      </c>
      <c r="AB143" s="78">
        <v>13.6653</v>
      </c>
      <c r="AC143" s="28">
        <v>21.7613</v>
      </c>
      <c r="AD143" s="78">
        <v>16.0058</v>
      </c>
      <c r="AE143" s="78">
        <v>11.8647</v>
      </c>
      <c r="AF143" s="28">
        <v>16.112</v>
      </c>
      <c r="AG143" s="13">
        <v>14.2711</v>
      </c>
      <c r="AH143" s="13">
        <v>16.4102</v>
      </c>
      <c r="AI143"/>
    </row>
    <row r="144" spans="1:34" ht="15.75">
      <c r="A144" s="38" t="s">
        <v>100</v>
      </c>
      <c r="B144" s="2">
        <v>0.5727</v>
      </c>
      <c r="C144" s="2">
        <v>0.4351</v>
      </c>
      <c r="D144" s="2">
        <v>0.7972</v>
      </c>
      <c r="E144" s="2">
        <v>0.7707</v>
      </c>
      <c r="F144" s="2">
        <v>0.7107</v>
      </c>
      <c r="G144" s="2">
        <v>1.7138</v>
      </c>
      <c r="H144" s="2">
        <v>14.0189</v>
      </c>
      <c r="I144" s="2">
        <v>16.5719</v>
      </c>
      <c r="J144" s="29">
        <v>11.7676</v>
      </c>
      <c r="K144" s="2">
        <v>33.511399999999995</v>
      </c>
      <c r="L144" s="2">
        <v>15.9323</v>
      </c>
      <c r="M144" s="2">
        <v>66.6368</v>
      </c>
      <c r="N144" s="2">
        <v>65.4674</v>
      </c>
      <c r="O144" s="13">
        <v>36.32</v>
      </c>
      <c r="P144" s="2">
        <v>48.0458</v>
      </c>
      <c r="Q144" s="2">
        <v>24.16</v>
      </c>
      <c r="R144" s="2">
        <v>23.3969</v>
      </c>
      <c r="S144" s="2">
        <v>26.88</v>
      </c>
      <c r="T144" s="28">
        <v>35.2991</v>
      </c>
      <c r="U144" s="28">
        <v>27.931</v>
      </c>
      <c r="V144" s="28">
        <v>35.5189</v>
      </c>
      <c r="W144" s="28">
        <f>4.3327+0.5719</f>
        <v>4.9046</v>
      </c>
      <c r="X144" s="28">
        <v>2.3631</v>
      </c>
      <c r="Y144" s="28">
        <v>4.96</v>
      </c>
      <c r="Z144" s="28">
        <v>8.9154</v>
      </c>
      <c r="AA144" s="78">
        <v>4.6663</v>
      </c>
      <c r="AB144" s="78">
        <v>8.2611</v>
      </c>
      <c r="AC144" s="28">
        <v>4.6663</v>
      </c>
      <c r="AD144" s="78">
        <v>3.7087</v>
      </c>
      <c r="AE144" s="78">
        <v>3.5927</v>
      </c>
      <c r="AF144" s="28">
        <v>3.8902</v>
      </c>
      <c r="AG144" s="13">
        <v>6.0439</v>
      </c>
      <c r="AH144" s="13">
        <v>8.6039</v>
      </c>
    </row>
    <row r="145" spans="1:34" ht="15.75">
      <c r="A145" s="39" t="s">
        <v>44</v>
      </c>
      <c r="B145" s="3">
        <v>4.9457</v>
      </c>
      <c r="C145" s="3">
        <v>3.9027</v>
      </c>
      <c r="D145" s="3">
        <v>6.1178</v>
      </c>
      <c r="E145" s="3">
        <v>7.7224</v>
      </c>
      <c r="F145" s="3">
        <v>7.2107</v>
      </c>
      <c r="G145" s="3">
        <v>9.4591</v>
      </c>
      <c r="H145" s="3">
        <v>21.3418</v>
      </c>
      <c r="I145" s="3">
        <v>39.39189999999999</v>
      </c>
      <c r="J145" s="3">
        <v>30.623400000000004</v>
      </c>
      <c r="K145" s="3">
        <v>48.3625</v>
      </c>
      <c r="L145" s="3">
        <v>33.9738</v>
      </c>
      <c r="M145" s="3">
        <v>86.7262</v>
      </c>
      <c r="N145" s="3">
        <v>80.13</v>
      </c>
      <c r="O145" s="3">
        <v>45.77</v>
      </c>
      <c r="P145" s="3">
        <v>72.4688</v>
      </c>
      <c r="Q145" s="3">
        <v>46.23</v>
      </c>
      <c r="R145" s="32">
        <v>37.8657</v>
      </c>
      <c r="S145" s="3">
        <v>63.79</v>
      </c>
      <c r="T145" s="32">
        <v>40.4155</v>
      </c>
      <c r="U145" s="32">
        <v>41.3912</v>
      </c>
      <c r="V145" s="32">
        <v>65.1232</v>
      </c>
      <c r="W145" s="32">
        <f>24.7205+2.0771</f>
        <v>26.797600000000003</v>
      </c>
      <c r="X145" s="32">
        <v>19.8458</v>
      </c>
      <c r="Y145" s="32">
        <v>37.21</v>
      </c>
      <c r="Z145" s="32">
        <v>25.9005</v>
      </c>
      <c r="AA145" s="57">
        <v>26.4276</v>
      </c>
      <c r="AB145" s="32">
        <f aca="true" t="shared" si="30" ref="AB145:AH145">SUM(AB143:AB144)</f>
        <v>21.9264</v>
      </c>
      <c r="AC145" s="32">
        <f t="shared" si="30"/>
        <v>26.427599999999998</v>
      </c>
      <c r="AD145" s="32">
        <f t="shared" si="30"/>
        <v>19.7145</v>
      </c>
      <c r="AE145" s="32">
        <f t="shared" si="30"/>
        <v>15.4574</v>
      </c>
      <c r="AF145" s="32">
        <f t="shared" si="30"/>
        <v>20.0022</v>
      </c>
      <c r="AG145" s="32">
        <f t="shared" si="30"/>
        <v>20.315</v>
      </c>
      <c r="AH145" s="32">
        <f t="shared" si="30"/>
        <v>25.0141</v>
      </c>
    </row>
    <row r="146" spans="1:34" ht="15.75">
      <c r="A146" s="38" t="s">
        <v>45</v>
      </c>
      <c r="B146" s="2"/>
      <c r="C146" s="2"/>
      <c r="D146" s="2"/>
      <c r="E146" s="2"/>
      <c r="F146" s="2"/>
      <c r="G146" s="2"/>
      <c r="H146" s="2"/>
      <c r="I146" s="2"/>
      <c r="J146" s="29"/>
      <c r="K146" s="2"/>
      <c r="L146" s="2"/>
      <c r="M146" s="2"/>
      <c r="N146" s="2"/>
      <c r="O146" s="13"/>
      <c r="P146" s="2"/>
      <c r="Q146" s="2"/>
      <c r="R146" s="54"/>
      <c r="S146" s="54"/>
      <c r="T146" s="62"/>
      <c r="U146" s="62"/>
      <c r="V146" s="62"/>
      <c r="W146" s="62"/>
      <c r="X146" s="62"/>
      <c r="Y146" s="62"/>
      <c r="Z146" s="62"/>
      <c r="AA146" s="82"/>
      <c r="AB146" s="82"/>
      <c r="AC146" s="62"/>
      <c r="AD146" s="82"/>
      <c r="AE146" s="82"/>
      <c r="AF146" s="62"/>
      <c r="AG146" s="83"/>
      <c r="AH146" s="83"/>
    </row>
    <row r="147" spans="1:34" ht="15.75">
      <c r="A147" s="38" t="s">
        <v>99</v>
      </c>
      <c r="B147" s="2">
        <v>0.4139</v>
      </c>
      <c r="C147" s="2">
        <v>0.3637</v>
      </c>
      <c r="D147" s="2">
        <v>0.1233</v>
      </c>
      <c r="E147" s="2">
        <v>3.25</v>
      </c>
      <c r="F147" s="2">
        <v>3.25</v>
      </c>
      <c r="G147" s="2">
        <v>1.0003</v>
      </c>
      <c r="H147" s="2">
        <v>1.3268</v>
      </c>
      <c r="I147" s="2">
        <v>0.1921</v>
      </c>
      <c r="J147" s="29">
        <v>2.6906</v>
      </c>
      <c r="K147" s="2">
        <v>1.6615</v>
      </c>
      <c r="L147" s="2">
        <v>1.3211</v>
      </c>
      <c r="M147" s="2">
        <v>8.15</v>
      </c>
      <c r="N147" s="2">
        <v>2.3601</v>
      </c>
      <c r="O147" s="13">
        <v>0.1</v>
      </c>
      <c r="P147" s="2">
        <v>9.7815</v>
      </c>
      <c r="Q147" s="2">
        <v>5.32</v>
      </c>
      <c r="R147" s="2">
        <v>2.1363</v>
      </c>
      <c r="S147" s="2">
        <v>4.16</v>
      </c>
      <c r="T147" s="28">
        <v>4.0003</v>
      </c>
      <c r="U147" s="28">
        <v>3.6542</v>
      </c>
      <c r="V147" s="28">
        <v>5.5151</v>
      </c>
      <c r="W147" s="28">
        <v>5.5151</v>
      </c>
      <c r="X147" s="28">
        <v>3.0393</v>
      </c>
      <c r="Y147" s="28">
        <v>6.41</v>
      </c>
      <c r="Z147" s="28">
        <v>2.76</v>
      </c>
      <c r="AA147" s="78">
        <v>4.5001</v>
      </c>
      <c r="AB147" s="78">
        <v>1.0626</v>
      </c>
      <c r="AC147" s="28">
        <v>4.5001</v>
      </c>
      <c r="AD147" s="78">
        <v>1.2002</v>
      </c>
      <c r="AE147" s="78">
        <v>0.779</v>
      </c>
      <c r="AF147" s="28">
        <v>1.8</v>
      </c>
      <c r="AG147" s="83">
        <v>0.85</v>
      </c>
      <c r="AH147" s="83">
        <v>1.58</v>
      </c>
    </row>
    <row r="148" spans="1:34" ht="15.75">
      <c r="A148" s="38" t="s">
        <v>100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9">
        <v>0</v>
      </c>
      <c r="K148" s="2">
        <v>0</v>
      </c>
      <c r="L148" s="2">
        <v>0</v>
      </c>
      <c r="M148" s="2">
        <v>0</v>
      </c>
      <c r="N148" s="2">
        <v>0</v>
      </c>
      <c r="O148" s="13">
        <v>0</v>
      </c>
      <c r="P148" s="2">
        <v>0</v>
      </c>
      <c r="Q148" s="2">
        <v>0</v>
      </c>
      <c r="R148" s="2">
        <v>0</v>
      </c>
      <c r="S148" s="2">
        <v>0</v>
      </c>
      <c r="T148" s="28">
        <v>0</v>
      </c>
      <c r="U148" s="28">
        <v>0</v>
      </c>
      <c r="V148" s="28">
        <v>0</v>
      </c>
      <c r="W148" s="28">
        <v>0</v>
      </c>
      <c r="X148" s="28">
        <v>0</v>
      </c>
      <c r="Y148" s="28">
        <v>0</v>
      </c>
      <c r="Z148" s="28">
        <v>0</v>
      </c>
      <c r="AA148" s="78">
        <v>0</v>
      </c>
      <c r="AB148" s="78">
        <v>0</v>
      </c>
      <c r="AC148" s="28">
        <v>0</v>
      </c>
      <c r="AD148" s="78">
        <v>0</v>
      </c>
      <c r="AE148" s="78">
        <v>0</v>
      </c>
      <c r="AF148" s="28">
        <v>0</v>
      </c>
      <c r="AG148" s="13">
        <v>0</v>
      </c>
      <c r="AH148" s="13">
        <v>0</v>
      </c>
    </row>
    <row r="149" spans="1:34" s="33" customFormat="1" ht="15.75">
      <c r="A149" s="40" t="s">
        <v>90</v>
      </c>
      <c r="B149" s="31">
        <v>0.4139</v>
      </c>
      <c r="C149" s="31">
        <v>0.3637</v>
      </c>
      <c r="D149" s="31">
        <v>0.1233</v>
      </c>
      <c r="E149" s="31">
        <v>3.25</v>
      </c>
      <c r="F149" s="31">
        <v>3.25</v>
      </c>
      <c r="G149" s="31">
        <v>1.0003</v>
      </c>
      <c r="H149" s="31">
        <v>1.3268</v>
      </c>
      <c r="I149" s="31">
        <v>0.1921</v>
      </c>
      <c r="J149" s="31">
        <v>2.6906</v>
      </c>
      <c r="K149" s="31">
        <v>1.6615</v>
      </c>
      <c r="L149" s="31">
        <v>1.3211</v>
      </c>
      <c r="M149" s="31">
        <v>8.15</v>
      </c>
      <c r="N149" s="31">
        <v>2.3601</v>
      </c>
      <c r="O149" s="31">
        <v>0.1</v>
      </c>
      <c r="P149" s="31">
        <v>9.7815</v>
      </c>
      <c r="Q149" s="31">
        <v>5.32</v>
      </c>
      <c r="R149" s="31">
        <v>2.1363</v>
      </c>
      <c r="S149" s="31">
        <v>4.16</v>
      </c>
      <c r="T149" s="31">
        <v>4.0003</v>
      </c>
      <c r="U149" s="31">
        <v>3.6542</v>
      </c>
      <c r="V149" s="31">
        <v>5.5151</v>
      </c>
      <c r="W149" s="31">
        <v>5.5151</v>
      </c>
      <c r="X149" s="31">
        <v>3.0393</v>
      </c>
      <c r="Y149" s="31">
        <v>6.41</v>
      </c>
      <c r="Z149" s="31">
        <v>2.76</v>
      </c>
      <c r="AA149" s="73">
        <v>4.5001</v>
      </c>
      <c r="AB149" s="31">
        <f aca="true" t="shared" si="31" ref="AB149:AH149">SUM(AB147:AB148)</f>
        <v>1.0626</v>
      </c>
      <c r="AC149" s="31">
        <f t="shared" si="31"/>
        <v>4.5001</v>
      </c>
      <c r="AD149" s="31">
        <f t="shared" si="31"/>
        <v>1.2002</v>
      </c>
      <c r="AE149" s="31">
        <f t="shared" si="31"/>
        <v>0.779</v>
      </c>
      <c r="AF149" s="31">
        <f t="shared" si="31"/>
        <v>1.8</v>
      </c>
      <c r="AG149" s="31">
        <f t="shared" si="31"/>
        <v>0.85</v>
      </c>
      <c r="AH149" s="31">
        <f t="shared" si="31"/>
        <v>1.58</v>
      </c>
    </row>
    <row r="150" spans="1:34" s="33" customFormat="1" ht="15.75">
      <c r="A150" s="41" t="s">
        <v>101</v>
      </c>
      <c r="B150" s="4">
        <v>5.3596</v>
      </c>
      <c r="C150" s="4">
        <v>4.2664</v>
      </c>
      <c r="D150" s="4">
        <v>6.2411</v>
      </c>
      <c r="E150" s="4">
        <v>10.9724</v>
      </c>
      <c r="F150" s="4">
        <v>10.4607</v>
      </c>
      <c r="G150" s="4">
        <v>10.459399999999999</v>
      </c>
      <c r="H150" s="4">
        <v>22.668599999999998</v>
      </c>
      <c r="I150" s="4">
        <v>39.583999999999996</v>
      </c>
      <c r="J150" s="4">
        <v>33.31400000000001</v>
      </c>
      <c r="K150" s="4">
        <v>50.023999999999994</v>
      </c>
      <c r="L150" s="4">
        <v>35.2949</v>
      </c>
      <c r="M150" s="4">
        <v>94.87620000000001</v>
      </c>
      <c r="N150" s="4">
        <v>82.4901</v>
      </c>
      <c r="O150" s="4">
        <v>45.78</v>
      </c>
      <c r="P150" s="4">
        <v>82.2503</v>
      </c>
      <c r="Q150" s="4">
        <v>51.55</v>
      </c>
      <c r="R150" s="4">
        <v>40.001999999999995</v>
      </c>
      <c r="S150" s="4">
        <v>67.95</v>
      </c>
      <c r="T150" s="4">
        <v>44.415800000000004</v>
      </c>
      <c r="U150" s="4">
        <f>U149+U145</f>
        <v>45.0454</v>
      </c>
      <c r="V150" s="4">
        <f>V149+V145</f>
        <v>70.6383</v>
      </c>
      <c r="W150" s="4">
        <f>W149+W145</f>
        <v>32.31270000000001</v>
      </c>
      <c r="X150" s="4">
        <v>22.8851</v>
      </c>
      <c r="Y150" s="4">
        <f>Y149+Y145</f>
        <v>43.620000000000005</v>
      </c>
      <c r="Z150" s="4">
        <v>28.6605</v>
      </c>
      <c r="AA150" s="74">
        <v>30.9277</v>
      </c>
      <c r="AB150" s="4">
        <f aca="true" t="shared" si="32" ref="AB150:AH150">AB145+AB149</f>
        <v>22.989</v>
      </c>
      <c r="AC150" s="4">
        <f t="shared" si="32"/>
        <v>30.927699999999998</v>
      </c>
      <c r="AD150" s="4">
        <f t="shared" si="32"/>
        <v>20.9147</v>
      </c>
      <c r="AE150" s="4">
        <f t="shared" si="32"/>
        <v>16.2364</v>
      </c>
      <c r="AF150" s="4">
        <f t="shared" si="32"/>
        <v>21.8022</v>
      </c>
      <c r="AG150" s="4">
        <f t="shared" si="32"/>
        <v>21.165000000000003</v>
      </c>
      <c r="AH150" s="4">
        <f t="shared" si="32"/>
        <v>26.594099999999997</v>
      </c>
    </row>
    <row r="151" spans="1:34" ht="15.75">
      <c r="A151" s="45"/>
      <c r="B151" s="56"/>
      <c r="C151" s="56"/>
      <c r="D151" s="64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65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13"/>
      <c r="AD151" s="56"/>
      <c r="AE151" s="56"/>
      <c r="AF151" s="13"/>
      <c r="AG151" s="83"/>
      <c r="AH151" s="83"/>
    </row>
    <row r="152" spans="1:34" s="34" customFormat="1" ht="15.75">
      <c r="A152" s="46" t="s">
        <v>38</v>
      </c>
      <c r="B152" s="5"/>
      <c r="C152" s="5"/>
      <c r="D152" s="5"/>
      <c r="E152" s="5"/>
      <c r="F152" s="5"/>
      <c r="G152" s="5"/>
      <c r="H152" s="5"/>
      <c r="I152" s="5"/>
      <c r="J152" s="66"/>
      <c r="K152" s="5"/>
      <c r="L152" s="5"/>
      <c r="M152" s="5"/>
      <c r="N152" s="5"/>
      <c r="O152" s="5"/>
      <c r="P152" s="5"/>
      <c r="Q152" s="5"/>
      <c r="R152" s="67"/>
      <c r="S152" s="67"/>
      <c r="T152" s="68"/>
      <c r="U152" s="69"/>
      <c r="V152" s="69"/>
      <c r="W152" s="69"/>
      <c r="X152" s="68"/>
      <c r="Y152" s="68"/>
      <c r="Z152" s="68"/>
      <c r="AA152" s="69"/>
      <c r="AB152" s="69"/>
      <c r="AC152" s="68"/>
      <c r="AD152" s="69"/>
      <c r="AE152" s="69"/>
      <c r="AF152" s="68"/>
      <c r="AG152" s="99"/>
      <c r="AH152" s="99"/>
    </row>
    <row r="153" spans="1:34" s="33" customFormat="1" ht="15.75">
      <c r="A153" s="47" t="s">
        <v>39</v>
      </c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70"/>
      <c r="S153" s="52"/>
      <c r="T153" s="52"/>
      <c r="U153" s="52"/>
      <c r="V153" s="52"/>
      <c r="W153" s="52"/>
      <c r="X153" s="52"/>
      <c r="Y153" s="52"/>
      <c r="Z153" s="52"/>
      <c r="AA153" s="79"/>
      <c r="AB153" s="79"/>
      <c r="AC153" s="52"/>
      <c r="AD153" s="79"/>
      <c r="AE153" s="79"/>
      <c r="AF153" s="52"/>
      <c r="AG153" s="10"/>
      <c r="AH153" s="10"/>
    </row>
    <row r="154" spans="1:36" ht="15.75">
      <c r="A154" s="48" t="s">
        <v>40</v>
      </c>
      <c r="B154" s="13">
        <v>65.5804</v>
      </c>
      <c r="C154" s="13">
        <v>66.6391</v>
      </c>
      <c r="D154" s="13">
        <v>58.1613</v>
      </c>
      <c r="E154" s="13">
        <v>87.96</v>
      </c>
      <c r="F154" s="13">
        <v>71.6638</v>
      </c>
      <c r="G154" s="13">
        <v>95.9293</v>
      </c>
      <c r="H154" s="13">
        <v>75.0011</v>
      </c>
      <c r="I154" s="13">
        <v>77.1205</v>
      </c>
      <c r="J154" s="13">
        <v>66.101</v>
      </c>
      <c r="K154" s="13">
        <v>64.045</v>
      </c>
      <c r="L154" s="13">
        <v>28.5441</v>
      </c>
      <c r="M154" s="13">
        <v>703.1306</v>
      </c>
      <c r="N154" s="13">
        <v>863.1281</v>
      </c>
      <c r="O154" s="13">
        <v>421.27</v>
      </c>
      <c r="P154" s="13">
        <v>959.83</v>
      </c>
      <c r="Q154" s="13">
        <v>867.01</v>
      </c>
      <c r="R154" s="13">
        <v>540.28</v>
      </c>
      <c r="S154" s="13">
        <v>1396.79</v>
      </c>
      <c r="T154" s="13">
        <v>1067.6095</v>
      </c>
      <c r="U154" s="13">
        <v>834.8969</v>
      </c>
      <c r="V154" s="13">
        <v>1058.59</v>
      </c>
      <c r="W154" s="13">
        <f>521.94+659.9713</f>
        <v>1181.9113000000002</v>
      </c>
      <c r="X154" s="13">
        <v>922.1024</v>
      </c>
      <c r="Y154" s="13">
        <v>1310.92</v>
      </c>
      <c r="Z154" s="13">
        <v>831.1486</v>
      </c>
      <c r="AA154" s="77">
        <v>709.599</v>
      </c>
      <c r="AB154" s="77">
        <v>812.8347</v>
      </c>
      <c r="AC154" s="13">
        <v>844.6554</v>
      </c>
      <c r="AD154" s="77">
        <v>653.9884</v>
      </c>
      <c r="AE154" s="77">
        <v>621.5854</v>
      </c>
      <c r="AF154" s="13">
        <v>727.9596</v>
      </c>
      <c r="AG154" s="13">
        <v>965.6236</v>
      </c>
      <c r="AH154" s="13">
        <v>1039.8703</v>
      </c>
      <c r="AI154"/>
      <c r="AJ154"/>
    </row>
    <row r="155" spans="1:36" ht="15.75">
      <c r="A155" s="48" t="s">
        <v>41</v>
      </c>
      <c r="B155" s="13">
        <v>20.4255</v>
      </c>
      <c r="C155" s="13">
        <v>31.0393</v>
      </c>
      <c r="D155" s="13">
        <v>224.3049</v>
      </c>
      <c r="E155" s="13">
        <v>535.3</v>
      </c>
      <c r="F155" s="13">
        <v>506.091</v>
      </c>
      <c r="G155" s="13">
        <v>429.8265</v>
      </c>
      <c r="H155" s="13">
        <v>362.7897</v>
      </c>
      <c r="I155" s="13">
        <v>366.7891</v>
      </c>
      <c r="J155" s="13">
        <v>477.867</v>
      </c>
      <c r="K155" s="13">
        <v>578.0593</v>
      </c>
      <c r="L155" s="13">
        <v>549.5446</v>
      </c>
      <c r="M155" s="13">
        <v>5709.4172</v>
      </c>
      <c r="N155" s="13">
        <v>4069.0063</v>
      </c>
      <c r="O155" s="13">
        <v>3857.49</v>
      </c>
      <c r="P155" s="13">
        <v>5234.6199</v>
      </c>
      <c r="Q155" s="13">
        <v>4587.13</v>
      </c>
      <c r="R155" s="13">
        <v>3949.19</v>
      </c>
      <c r="S155" s="13">
        <v>4679.59</v>
      </c>
      <c r="T155" s="13">
        <v>3135.8888</v>
      </c>
      <c r="U155" s="13">
        <v>2717.7245</v>
      </c>
      <c r="V155" s="13">
        <v>3193.36</v>
      </c>
      <c r="W155" s="13">
        <f>2557.8371+4884.1425</f>
        <v>7441.979600000001</v>
      </c>
      <c r="X155" s="13">
        <v>5573.8432</v>
      </c>
      <c r="Y155" s="13">
        <v>3412.83</v>
      </c>
      <c r="Z155" s="13">
        <v>4405.5105</v>
      </c>
      <c r="AA155" s="77">
        <v>3892.9446</v>
      </c>
      <c r="AB155" s="77">
        <v>4405.5098</v>
      </c>
      <c r="AC155" s="13">
        <v>4496.9072</v>
      </c>
      <c r="AD155" s="77">
        <v>4209.965</v>
      </c>
      <c r="AE155" s="77">
        <v>4175.5238</v>
      </c>
      <c r="AF155" s="13">
        <v>4553.2768</v>
      </c>
      <c r="AG155" s="13">
        <v>4793.8794</v>
      </c>
      <c r="AH155" s="13">
        <v>6239.2153</v>
      </c>
      <c r="AI155"/>
      <c r="AJ155"/>
    </row>
    <row r="156" spans="1:36" ht="15.75">
      <c r="A156" s="48" t="s">
        <v>42</v>
      </c>
      <c r="B156" s="13">
        <v>0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77">
        <v>0</v>
      </c>
      <c r="AB156" s="77">
        <v>0</v>
      </c>
      <c r="AC156" s="13">
        <v>0</v>
      </c>
      <c r="AD156" s="77">
        <v>0</v>
      </c>
      <c r="AE156" s="77">
        <v>0</v>
      </c>
      <c r="AF156" s="13">
        <v>0</v>
      </c>
      <c r="AG156" s="13">
        <v>0</v>
      </c>
      <c r="AH156" s="13">
        <v>0</v>
      </c>
      <c r="AJ156"/>
    </row>
    <row r="157" spans="1:36" ht="15.75">
      <c r="A157" s="48" t="s">
        <v>43</v>
      </c>
      <c r="B157" s="13">
        <v>854.2396</v>
      </c>
      <c r="C157" s="13">
        <v>863.5289</v>
      </c>
      <c r="D157" s="13">
        <v>1153.0004000000001</v>
      </c>
      <c r="E157" s="13">
        <v>1467.75</v>
      </c>
      <c r="F157" s="13">
        <v>1791.9342</v>
      </c>
      <c r="G157" s="13">
        <v>2119.3547000000003</v>
      </c>
      <c r="H157" s="13">
        <v>3201.6018</v>
      </c>
      <c r="I157" s="13">
        <v>4336.4187</v>
      </c>
      <c r="J157" s="13">
        <v>4195.6436</v>
      </c>
      <c r="K157" s="13">
        <v>4640.2672</v>
      </c>
      <c r="L157" s="13">
        <v>4412.3263</v>
      </c>
      <c r="M157" s="13">
        <v>7034.7051</v>
      </c>
      <c r="N157" s="13">
        <v>6931.9381</v>
      </c>
      <c r="O157" s="13">
        <v>6125.85</v>
      </c>
      <c r="P157" s="13">
        <v>6267.5017</v>
      </c>
      <c r="Q157" s="13">
        <v>8102.74</v>
      </c>
      <c r="R157" s="13">
        <v>7708.27</v>
      </c>
      <c r="S157" s="13">
        <v>8181.41</v>
      </c>
      <c r="T157" s="13">
        <v>8541.0001</v>
      </c>
      <c r="U157" s="13">
        <v>7587.1946</v>
      </c>
      <c r="V157" s="13">
        <v>9057.7</v>
      </c>
      <c r="W157" s="13">
        <f>7802.8974+1325.0648</f>
        <v>9127.9622</v>
      </c>
      <c r="X157" s="13">
        <v>8518.9895</v>
      </c>
      <c r="Y157" s="13">
        <v>10245.81</v>
      </c>
      <c r="Z157" s="13">
        <v>8103.3228</v>
      </c>
      <c r="AA157" s="77">
        <v>10383.4396</v>
      </c>
      <c r="AB157" s="77">
        <v>6155.197</v>
      </c>
      <c r="AC157" s="13">
        <v>8606.5558</v>
      </c>
      <c r="AD157" s="77">
        <v>9007.0731</v>
      </c>
      <c r="AE157" s="77">
        <v>7807.5284</v>
      </c>
      <c r="AF157" s="13">
        <v>7583.2321</v>
      </c>
      <c r="AG157" s="13">
        <v>9422.2424</v>
      </c>
      <c r="AH157" s="13">
        <v>8191.1211</v>
      </c>
      <c r="AI157"/>
      <c r="AJ157"/>
    </row>
    <row r="158" spans="1:34" s="33" customFormat="1" ht="15.75">
      <c r="A158" s="49" t="s">
        <v>44</v>
      </c>
      <c r="B158" s="32">
        <v>940.2455</v>
      </c>
      <c r="C158" s="32">
        <v>961.2073</v>
      </c>
      <c r="D158" s="32">
        <v>1435.4666000000002</v>
      </c>
      <c r="E158" s="32">
        <v>2091.01</v>
      </c>
      <c r="F158" s="32">
        <v>2369.689</v>
      </c>
      <c r="G158" s="32">
        <v>2645.1105000000002</v>
      </c>
      <c r="H158" s="32">
        <v>3639.3926</v>
      </c>
      <c r="I158" s="32">
        <v>4780.3283</v>
      </c>
      <c r="J158" s="32">
        <v>4739.6116</v>
      </c>
      <c r="K158" s="32">
        <v>5282.3715</v>
      </c>
      <c r="L158" s="32">
        <v>4990.415</v>
      </c>
      <c r="M158" s="32">
        <v>13447.2529</v>
      </c>
      <c r="N158" s="32">
        <v>11864.0725</v>
      </c>
      <c r="O158" s="32">
        <v>10404.62</v>
      </c>
      <c r="P158" s="32">
        <v>12461.9516</v>
      </c>
      <c r="Q158" s="32">
        <v>13556.89</v>
      </c>
      <c r="R158" s="32">
        <v>12197.740000000002</v>
      </c>
      <c r="S158" s="32">
        <v>14257.81</v>
      </c>
      <c r="T158" s="32">
        <v>12744.4984</v>
      </c>
      <c r="U158" s="32">
        <v>11139.816</v>
      </c>
      <c r="V158" s="32">
        <v>13309.650000000001</v>
      </c>
      <c r="W158" s="32">
        <f>10882.6745+6869.1786</f>
        <v>17751.8531</v>
      </c>
      <c r="X158" s="32">
        <v>15014.9351</v>
      </c>
      <c r="Y158" s="32">
        <v>14969.56</v>
      </c>
      <c r="Z158" s="32">
        <v>13339.9819</v>
      </c>
      <c r="AA158" s="57">
        <v>14985.9832</v>
      </c>
      <c r="AB158" s="32">
        <f aca="true" t="shared" si="33" ref="AB158:AH158">SUM(AB154:AB157)</f>
        <v>11373.5415</v>
      </c>
      <c r="AC158" s="32">
        <f t="shared" si="33"/>
        <v>13948.1184</v>
      </c>
      <c r="AD158" s="32">
        <f t="shared" si="33"/>
        <v>13871.0265</v>
      </c>
      <c r="AE158" s="32">
        <f t="shared" si="33"/>
        <v>12604.6376</v>
      </c>
      <c r="AF158" s="32">
        <f t="shared" si="33"/>
        <v>12864.468499999999</v>
      </c>
      <c r="AG158" s="32">
        <f t="shared" si="33"/>
        <v>15181.7454</v>
      </c>
      <c r="AH158" s="32">
        <f t="shared" si="33"/>
        <v>15470.2067</v>
      </c>
    </row>
    <row r="159" spans="1:34" s="33" customFormat="1" ht="15.75">
      <c r="A159" s="47" t="s">
        <v>45</v>
      </c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79"/>
      <c r="AB159" s="79"/>
      <c r="AC159" s="52"/>
      <c r="AD159" s="79"/>
      <c r="AE159" s="79"/>
      <c r="AF159" s="52"/>
      <c r="AG159" s="10"/>
      <c r="AH159" s="10"/>
    </row>
    <row r="160" spans="1:34" ht="15.75">
      <c r="A160" s="48" t="s">
        <v>40</v>
      </c>
      <c r="B160" s="13">
        <v>0</v>
      </c>
      <c r="C160" s="13">
        <v>0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0</v>
      </c>
      <c r="AA160" s="77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13">
        <v>0</v>
      </c>
    </row>
    <row r="161" spans="1:34" ht="15.75">
      <c r="A161" s="48" t="s">
        <v>41</v>
      </c>
      <c r="B161" s="13">
        <v>0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77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0</v>
      </c>
      <c r="AG161" s="13">
        <v>0</v>
      </c>
      <c r="AH161" s="13">
        <v>0</v>
      </c>
    </row>
    <row r="162" spans="1:34" ht="15.75">
      <c r="A162" s="48" t="s">
        <v>42</v>
      </c>
      <c r="B162" s="13">
        <v>0</v>
      </c>
      <c r="C162" s="13">
        <v>0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77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</row>
    <row r="163" spans="1:34" ht="15.75">
      <c r="A163" s="48" t="s">
        <v>43</v>
      </c>
      <c r="B163" s="13">
        <v>246.7069</v>
      </c>
      <c r="C163" s="13">
        <v>275.8385</v>
      </c>
      <c r="D163" s="13">
        <v>230.3302</v>
      </c>
      <c r="E163" s="13">
        <v>181.36</v>
      </c>
      <c r="F163" s="13">
        <v>182.37</v>
      </c>
      <c r="G163" s="13">
        <v>232.94</v>
      </c>
      <c r="H163" s="13">
        <v>228.2784</v>
      </c>
      <c r="I163" s="13">
        <v>468.0211</v>
      </c>
      <c r="J163" s="13">
        <v>442.7</v>
      </c>
      <c r="K163" s="13">
        <v>497.4136</v>
      </c>
      <c r="L163" s="13">
        <v>497.4032</v>
      </c>
      <c r="M163" s="13">
        <v>456.8552</v>
      </c>
      <c r="N163" s="13">
        <v>456.5503</v>
      </c>
      <c r="O163" s="13">
        <v>455.8</v>
      </c>
      <c r="P163" s="13">
        <v>506.35</v>
      </c>
      <c r="Q163" s="13">
        <v>506.35</v>
      </c>
      <c r="R163" s="13">
        <v>504.45</v>
      </c>
      <c r="S163" s="13">
        <v>556.53</v>
      </c>
      <c r="T163" s="13">
        <v>551.842</v>
      </c>
      <c r="U163" s="13">
        <v>547.1275</v>
      </c>
      <c r="V163" s="13">
        <v>568</v>
      </c>
      <c r="W163" s="13">
        <v>653.3079</v>
      </c>
      <c r="X163" s="13">
        <v>653</v>
      </c>
      <c r="Y163" s="13">
        <v>597.0001</v>
      </c>
      <c r="Z163" s="13">
        <v>363.0001</v>
      </c>
      <c r="AA163" s="77">
        <v>476.02</v>
      </c>
      <c r="AB163" s="77">
        <v>231.5</v>
      </c>
      <c r="AC163" s="13">
        <v>466.035</v>
      </c>
      <c r="AD163" s="77">
        <v>457.25</v>
      </c>
      <c r="AE163" s="16">
        <v>375.04</v>
      </c>
      <c r="AF163" s="13">
        <v>463.6501</v>
      </c>
      <c r="AG163" s="13">
        <v>243.75</v>
      </c>
      <c r="AH163" s="83">
        <v>450.15</v>
      </c>
    </row>
    <row r="164" spans="1:34" s="33" customFormat="1" ht="15.75">
      <c r="A164" s="50" t="s">
        <v>45</v>
      </c>
      <c r="B164" s="31">
        <v>246.7069</v>
      </c>
      <c r="C164" s="31">
        <v>275.8385</v>
      </c>
      <c r="D164" s="31">
        <v>230.3302</v>
      </c>
      <c r="E164" s="31">
        <v>181.36</v>
      </c>
      <c r="F164" s="31">
        <v>182.37</v>
      </c>
      <c r="G164" s="31">
        <v>232.94</v>
      </c>
      <c r="H164" s="31">
        <v>228.2784</v>
      </c>
      <c r="I164" s="31">
        <v>468.0211</v>
      </c>
      <c r="J164" s="31">
        <v>442.7</v>
      </c>
      <c r="K164" s="31">
        <v>497.4136</v>
      </c>
      <c r="L164" s="31">
        <v>497.4032</v>
      </c>
      <c r="M164" s="31">
        <v>456.8552</v>
      </c>
      <c r="N164" s="31">
        <v>456.5503</v>
      </c>
      <c r="O164" s="31">
        <v>455.8</v>
      </c>
      <c r="P164" s="31">
        <v>506.35</v>
      </c>
      <c r="Q164" s="31">
        <v>506.35</v>
      </c>
      <c r="R164" s="31">
        <v>504.45</v>
      </c>
      <c r="S164" s="31">
        <v>556.53</v>
      </c>
      <c r="T164" s="31">
        <v>551.842</v>
      </c>
      <c r="U164" s="31">
        <v>547.1275</v>
      </c>
      <c r="V164" s="31">
        <v>568</v>
      </c>
      <c r="W164" s="31">
        <v>653.3079</v>
      </c>
      <c r="X164" s="31">
        <v>653</v>
      </c>
      <c r="Y164" s="31">
        <v>597.0001</v>
      </c>
      <c r="Z164" s="31">
        <v>363.0001</v>
      </c>
      <c r="AA164" s="73">
        <v>476.02</v>
      </c>
      <c r="AB164" s="31">
        <f aca="true" t="shared" si="34" ref="AB164:AH164">SUM(AB160:AB163)</f>
        <v>231.5</v>
      </c>
      <c r="AC164" s="31">
        <f t="shared" si="34"/>
        <v>466.035</v>
      </c>
      <c r="AD164" s="31">
        <f t="shared" si="34"/>
        <v>457.25</v>
      </c>
      <c r="AE164" s="31">
        <f t="shared" si="34"/>
        <v>375.04</v>
      </c>
      <c r="AF164" s="31">
        <f t="shared" si="34"/>
        <v>463.6501</v>
      </c>
      <c r="AG164" s="31">
        <f t="shared" si="34"/>
        <v>243.75</v>
      </c>
      <c r="AH164" s="31">
        <f t="shared" si="34"/>
        <v>450.15</v>
      </c>
    </row>
    <row r="165" spans="1:34" s="33" customFormat="1" ht="15.75">
      <c r="A165" s="51" t="s">
        <v>46</v>
      </c>
      <c r="B165" s="4">
        <v>1186.9524</v>
      </c>
      <c r="C165" s="4">
        <v>1237.0458</v>
      </c>
      <c r="D165" s="4">
        <v>1665.7968</v>
      </c>
      <c r="E165" s="4">
        <v>2272.3700000000003</v>
      </c>
      <c r="F165" s="4">
        <v>2552.0589999999997</v>
      </c>
      <c r="G165" s="4">
        <v>2878.0505000000003</v>
      </c>
      <c r="H165" s="4">
        <v>3867.6710000000003</v>
      </c>
      <c r="I165" s="4">
        <v>5248.3494</v>
      </c>
      <c r="J165" s="4">
        <v>5182.3116</v>
      </c>
      <c r="K165" s="4">
        <v>5779.7851</v>
      </c>
      <c r="L165" s="4">
        <v>5487.8182</v>
      </c>
      <c r="M165" s="4">
        <v>13904.1081</v>
      </c>
      <c r="N165" s="4">
        <v>12320.622800000001</v>
      </c>
      <c r="O165" s="4">
        <v>10860.4</v>
      </c>
      <c r="P165" s="4">
        <v>12968.3016</v>
      </c>
      <c r="Q165" s="4">
        <v>14063.2</v>
      </c>
      <c r="R165" s="4">
        <v>12702.190000000002</v>
      </c>
      <c r="S165" s="4">
        <v>14814.34</v>
      </c>
      <c r="T165" s="4">
        <v>13296.340400000001</v>
      </c>
      <c r="U165" s="4">
        <f>U164+U158</f>
        <v>11686.943500000001</v>
      </c>
      <c r="V165" s="4">
        <f>V164+V158</f>
        <v>13877.650000000001</v>
      </c>
      <c r="W165" s="4">
        <f>W164+W158</f>
        <v>18405.161</v>
      </c>
      <c r="X165" s="4">
        <v>15667.9351</v>
      </c>
      <c r="Y165" s="4">
        <f>Y164+Y158</f>
        <v>15566.560099999999</v>
      </c>
      <c r="Z165" s="4">
        <v>13702.982</v>
      </c>
      <c r="AA165" s="74">
        <v>15462.0032</v>
      </c>
      <c r="AB165" s="4">
        <f aca="true" t="shared" si="35" ref="AB165:AH165">AB164+AB158</f>
        <v>11605.0415</v>
      </c>
      <c r="AC165" s="4">
        <f t="shared" si="35"/>
        <v>14414.1534</v>
      </c>
      <c r="AD165" s="4">
        <f t="shared" si="35"/>
        <v>14328.2765</v>
      </c>
      <c r="AE165" s="4">
        <f t="shared" si="35"/>
        <v>12979.6776</v>
      </c>
      <c r="AF165" s="4">
        <f t="shared" si="35"/>
        <v>13328.1186</v>
      </c>
      <c r="AG165" s="4">
        <f t="shared" si="35"/>
        <v>15425.4954</v>
      </c>
      <c r="AH165" s="4">
        <f t="shared" si="35"/>
        <v>15920.3567</v>
      </c>
    </row>
    <row r="166" ht="15.75">
      <c r="R166" s="12"/>
    </row>
    <row r="167" ht="15.75">
      <c r="R167" s="12"/>
    </row>
    <row r="168" ht="15.75">
      <c r="R168" s="1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</dc:creator>
  <cp:keywords/>
  <dc:description/>
  <cp:lastModifiedBy>admin</cp:lastModifiedBy>
  <cp:lastPrinted>2018-02-12T09:59:38Z</cp:lastPrinted>
  <dcterms:created xsi:type="dcterms:W3CDTF">2016-12-24T09:36:52Z</dcterms:created>
  <dcterms:modified xsi:type="dcterms:W3CDTF">2021-02-25T08:38:26Z</dcterms:modified>
  <cp:category/>
  <cp:version/>
  <cp:contentType/>
  <cp:contentStatus/>
</cp:coreProperties>
</file>