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Budget Summary Head Wise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<sst xmlns="http://schemas.openxmlformats.org/spreadsheetml/2006/main" count="226" uniqueCount="159">
  <si>
    <t>dz- la-</t>
  </si>
  <si>
    <t>S.No.</t>
  </si>
  <si>
    <t>kh"kZd</t>
  </si>
  <si>
    <t>Head</t>
  </si>
  <si>
    <t>1998-99 AE</t>
  </si>
  <si>
    <t>1999-2000 AE</t>
  </si>
  <si>
    <t>2000-01 AE</t>
  </si>
  <si>
    <t>2001-02 AE</t>
  </si>
  <si>
    <t>2002-03 AE</t>
  </si>
  <si>
    <t>2003-04 AE</t>
  </si>
  <si>
    <t>2004-05</t>
  </si>
  <si>
    <t>2005-06</t>
  </si>
  <si>
    <t>2006-07</t>
  </si>
  <si>
    <t>2007-08</t>
  </si>
  <si>
    <t xml:space="preserve">2008-09 </t>
  </si>
  <si>
    <t xml:space="preserve">2009-10 </t>
  </si>
  <si>
    <t>2010-11 BE</t>
  </si>
  <si>
    <t>2010-11 RE</t>
  </si>
  <si>
    <t xml:space="preserve">2010-11 </t>
  </si>
  <si>
    <t>2011-12 BE</t>
  </si>
  <si>
    <t>2011-12 RE</t>
  </si>
  <si>
    <t>2012-13 BE</t>
  </si>
  <si>
    <t>2012-13 RE</t>
  </si>
  <si>
    <t>2013-14 BE</t>
  </si>
  <si>
    <t>jktLo izkfIr;ka ¼2$3$4½</t>
  </si>
  <si>
    <t>Revenue Recepts (2+3+4)</t>
  </si>
  <si>
    <t>dj jktLo</t>
  </si>
  <si>
    <t>Tax Revenue (Total of 2(i) + 2(ii))</t>
  </si>
  <si>
    <t>2 (i)</t>
  </si>
  <si>
    <t>Share of Central Taxes</t>
  </si>
  <si>
    <t>2(ii)</t>
  </si>
  <si>
    <t>State's own Taxes</t>
  </si>
  <si>
    <t>xSj dj jktLo</t>
  </si>
  <si>
    <t>Non-tax Revenue</t>
  </si>
  <si>
    <t>lgk;rkFkZ vuqnku</t>
  </si>
  <si>
    <t>Grand in aid</t>
  </si>
  <si>
    <t>iwathxr izkfIr;ka ¼6$7$8$9$10½</t>
  </si>
  <si>
    <t>iwath [kkrs esa izkfIr;ka@vU; izkfIr;ka</t>
  </si>
  <si>
    <t>Receipts in Capital Account</t>
  </si>
  <si>
    <t>yksad _.kksa ls izkfIr</t>
  </si>
  <si>
    <t>m/kkj ,oa vU; izkfIr;ka</t>
  </si>
  <si>
    <t>Borrowings &amp; other receipts</t>
  </si>
  <si>
    <t>yksd [kkrk ls 'kq} izkfIr</t>
  </si>
  <si>
    <t>Net receipts from public account</t>
  </si>
  <si>
    <t>vkdfLedrk fu/kh fofu;kstu</t>
  </si>
  <si>
    <t>Contigency fund adjustment</t>
  </si>
  <si>
    <t xml:space="preserve"> dqy izkfIr;ka ¼1$5½</t>
  </si>
  <si>
    <t xml:space="preserve"> Total Receipts (1+5)</t>
  </si>
  <si>
    <t>vk;kstuk fHkUu O;; ¼13$14½</t>
  </si>
  <si>
    <t>Non plan Expenditure (13+14)</t>
  </si>
  <si>
    <t>jktLo [kkrs ls</t>
  </si>
  <si>
    <t>From Revenue account</t>
  </si>
  <si>
    <t>ldy iwathxr [kkrs ls ¼15$16$17½</t>
  </si>
  <si>
    <t>iwathxr O;;</t>
  </si>
  <si>
    <t>yksd _.k dk Hkqxrku</t>
  </si>
  <si>
    <t>Payment of Public Debt</t>
  </si>
  <si>
    <t>m/kkj ,oa vfxze dk Hkqxrku</t>
  </si>
  <si>
    <t>Payment of borrowings &amp; advances</t>
  </si>
  <si>
    <t>vk;kstuk O;; ¼19$20½</t>
  </si>
  <si>
    <t>ldy iwathxr [kkrs ls ¼21$22$23½</t>
  </si>
  <si>
    <t>iwathxr [kkrk O;;</t>
  </si>
  <si>
    <t>dsUnz izofrZr ;kstuk O;; ¼25$26½</t>
  </si>
  <si>
    <t>ldy iwathxr [kkrs ls ¼27$28$29½</t>
  </si>
  <si>
    <t>dqy O;; ¼12$18$24$10½</t>
  </si>
  <si>
    <t>jktLo O;; ¼13$19$25½</t>
  </si>
  <si>
    <t>iwathxr O;; ¼15$21$27+$10½</t>
  </si>
  <si>
    <t>yksd _.k ls 'kq} izkfIr</t>
  </si>
  <si>
    <t>yksd [kkrs ls 'kq} izkfIr</t>
  </si>
  <si>
    <t>Net Receipts from Public Account</t>
  </si>
  <si>
    <t>dqy m/kkj ¼33$34½</t>
  </si>
  <si>
    <t>C;kt vnk;fx;ka</t>
  </si>
  <si>
    <t>Interest Payments</t>
  </si>
  <si>
    <t>jktLo ?kkVk ¼1&amp;31½</t>
  </si>
  <si>
    <t>ctVh; ?kkVk ¼11&amp;30½</t>
  </si>
  <si>
    <t>jktdksf"k; ?kkVk ¿39&amp;35À</t>
  </si>
  <si>
    <t>izkjfEHkd ?kkVk ¼39&amp;36½</t>
  </si>
  <si>
    <t>Capital Deficit (5-32)</t>
  </si>
  <si>
    <t>Total Debt</t>
  </si>
  <si>
    <t>Note : There was surplus in Revenue Account &amp; Deficit because of VAT &amp; Jumping in Central Taxes and Others.</t>
  </si>
  <si>
    <t>GSDP</t>
  </si>
  <si>
    <t>To know in detail : Indian Economic Survey in Hindi Page No. 58</t>
  </si>
  <si>
    <t>Positive Data Means Surplus and Negative Means Deficit</t>
  </si>
  <si>
    <t>dev exp</t>
  </si>
  <si>
    <t>n dev. Exp</t>
  </si>
  <si>
    <t>total</t>
  </si>
  <si>
    <t>2012-13 AE</t>
  </si>
  <si>
    <t>2013-14 RE</t>
  </si>
  <si>
    <t>2014-15 BE</t>
  </si>
  <si>
    <t>2014-15 RE</t>
  </si>
  <si>
    <t>2015-16 BE</t>
  </si>
  <si>
    <t>2013-14 AE</t>
  </si>
  <si>
    <t>2015-16 RE</t>
  </si>
  <si>
    <t>2016-17 BE</t>
  </si>
  <si>
    <t>Capital Expenditure</t>
  </si>
  <si>
    <t>From Revenue account (with uday)</t>
  </si>
  <si>
    <t>From Revenue account (without uday)</t>
  </si>
  <si>
    <t>Capital Expenditure (with uday)</t>
  </si>
  <si>
    <t>Capital Expenditure (without uday)</t>
  </si>
  <si>
    <t>Payment of borrowings &amp; advances (with uday)</t>
  </si>
  <si>
    <t>Payment of borrowings &amp; advances (without uday)</t>
  </si>
  <si>
    <t xml:space="preserve">Contingency fund </t>
  </si>
  <si>
    <t>From Capital Account (15+16+17+18)</t>
  </si>
  <si>
    <t>CSS Expenditure (31+32)</t>
  </si>
  <si>
    <t>From Capital Account without uday (26+27+29)</t>
  </si>
  <si>
    <t>From Capital Account with uday(25+27+28)</t>
  </si>
  <si>
    <t>Plan Expenditure (Without Uday) (22+24)</t>
  </si>
  <si>
    <t xml:space="preserve">Plan Expenditure (With Uday) (21+23) </t>
  </si>
  <si>
    <t>From Capital Account (33+34+35)</t>
  </si>
  <si>
    <t>Total Expenditure (with uday) (12+19+30)</t>
  </si>
  <si>
    <t>Total Expenditure (without uday) (12+20+30)</t>
  </si>
  <si>
    <t>Revenue Expenditure with uday(13+21+31)</t>
  </si>
  <si>
    <t>Revenue Expenditure without uday(13+22+31)</t>
  </si>
  <si>
    <t>Capital Account Expenditure with uday (14+23+32)</t>
  </si>
  <si>
    <t>Capital Account Expenditure without uday (14+24+32)</t>
  </si>
  <si>
    <t>Capital Expenditure with uday (15+25+33)</t>
  </si>
  <si>
    <t>Capital Expenditure without uday (15+26+33)</t>
  </si>
  <si>
    <t>Net Receipts from Public debt with uday</t>
  </si>
  <si>
    <t>Net Receipts from Public debt without uday</t>
  </si>
  <si>
    <t>Total Borrowings without uday(45+46)</t>
  </si>
  <si>
    <t>Total Borrowings with uday(44+46)</t>
  </si>
  <si>
    <t>Revenue Deficit with uday(1-38)</t>
  </si>
  <si>
    <t>Revenue Deficit without uday(1-39)</t>
  </si>
  <si>
    <t>Fiscal Deficit with uday{52-47}</t>
  </si>
  <si>
    <t>Fiscal Deficit without uday{53-48}</t>
  </si>
  <si>
    <t>Budget Deficit with uday(11-36)</t>
  </si>
  <si>
    <t>2014-15 AE</t>
  </si>
  <si>
    <t>7a</t>
  </si>
  <si>
    <t>Capital Receipts (Without Uday) (6+7a+8+9+10)</t>
  </si>
  <si>
    <t>Total Receipts (Without Uday) (1+ 5a)</t>
  </si>
  <si>
    <t>5a</t>
  </si>
  <si>
    <t>Capital Receipts with uday (6+7+8+9+10)</t>
  </si>
  <si>
    <t>11a</t>
  </si>
  <si>
    <t>Budget Deficit without uday (11a-37)</t>
  </si>
  <si>
    <t xml:space="preserve">Receipts from public debt* with uday </t>
  </si>
  <si>
    <t>Receipts from public debt* (without Uday)</t>
  </si>
  <si>
    <t>* includes Internal Dept and debt received from the central government</t>
  </si>
  <si>
    <t>Note: - 1) In Deficit, -ve (Negative) data Means Deficit and Positive Data Means Surplus)
2) Uday is a scheme under which the state government has overtaken part of the loan burden of electricity distribution companies in the years 2015-16 and 2016-17</t>
  </si>
  <si>
    <t>2016-17 RE</t>
  </si>
  <si>
    <t>2015-16 AE</t>
  </si>
  <si>
    <t xml:space="preserve">2011-12 AE </t>
  </si>
  <si>
    <t>2017-18 BE</t>
  </si>
  <si>
    <t>2016-17 AE</t>
  </si>
  <si>
    <t>2017-18 RE</t>
  </si>
  <si>
    <t>2018-19 BE</t>
  </si>
  <si>
    <t>Source : Budget Books, FD, GoR</t>
  </si>
  <si>
    <t>2018-19 RE</t>
  </si>
  <si>
    <t>2019-20 BE</t>
  </si>
  <si>
    <t>2017-18 AE</t>
  </si>
  <si>
    <t>Primary Deficit with uday(49+54)</t>
  </si>
  <si>
    <t>Primary Deficit without uday(49+54)</t>
  </si>
  <si>
    <r>
      <t xml:space="preserve">Rajasthan Budget Summary 2018-19 </t>
    </r>
    <r>
      <rPr>
        <sz val="11"/>
        <rFont val="Times New Roman"/>
        <family val="1"/>
      </rPr>
      <t>(Amount in Crore Rs.)</t>
    </r>
  </si>
  <si>
    <t>2019-20 BE Interim</t>
  </si>
  <si>
    <t>2019-20 BE Modified</t>
  </si>
  <si>
    <t>2018-19 AE</t>
  </si>
  <si>
    <t>2019-20 RE</t>
  </si>
  <si>
    <t>2020-21 BE</t>
  </si>
  <si>
    <t>2019-20 AE</t>
  </si>
  <si>
    <t>2020-21 RE</t>
  </si>
  <si>
    <t>2021-22 BE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</si>
</sst>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sz val="10"/>
      <name val="DevLys 010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DevLys 010"/>
      <family val="0"/>
    </font>
    <font>
      <sz val="11"/>
      <name val="Times New Roman"/>
      <family val="1"/>
    </font>
    <font>
      <sz val="11"/>
      <name val="DevLys 010"/>
      <family val="0"/>
    </font>
    <font>
      <sz val="10"/>
      <name val="DevLys 010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DevLys 010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DevLys 010"/>
      <family val="0"/>
    </font>
    <font>
      <b/>
      <sz val="11"/>
      <color indexed="8"/>
      <name val="Times New Roman"/>
      <family val="1"/>
    </font>
    <font>
      <b/>
      <sz val="11"/>
      <color indexed="8"/>
      <name val="DevLys 010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DevLys 010"/>
      <family val="0"/>
    </font>
    <font>
      <b/>
      <sz val="11"/>
      <color theme="1"/>
      <name val="Times New Roman"/>
      <family val="1"/>
    </font>
    <font>
      <b/>
      <sz val="11"/>
      <color theme="1"/>
      <name val="DevLys 010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172" fontId="6" fillId="34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/>
    </xf>
    <xf numFmtId="2" fontId="0" fillId="35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 horizontal="center" vertical="center"/>
    </xf>
    <xf numFmtId="2" fontId="9" fillId="35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64" fillId="0" borderId="10" xfId="0" applyNumberFormat="1" applyFont="1" applyFill="1" applyBorder="1" applyAlignment="1">
      <alignment/>
    </xf>
    <xf numFmtId="172" fontId="64" fillId="0" borderId="10" xfId="0" applyNumberFormat="1" applyFont="1" applyFill="1" applyBorder="1" applyAlignment="1">
      <alignment/>
    </xf>
    <xf numFmtId="172" fontId="64" fillId="0" borderId="0" xfId="0" applyNumberFormat="1" applyFont="1" applyFill="1" applyAlignment="1">
      <alignment/>
    </xf>
    <xf numFmtId="2" fontId="64" fillId="35" borderId="10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1" fontId="64" fillId="0" borderId="12" xfId="0" applyNumberFormat="1" applyFont="1" applyFill="1" applyBorder="1" applyAlignment="1">
      <alignment/>
    </xf>
    <xf numFmtId="2" fontId="64" fillId="33" borderId="0" xfId="0" applyNumberFormat="1" applyFont="1" applyFill="1" applyAlignment="1">
      <alignment/>
    </xf>
    <xf numFmtId="2" fontId="64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172" fontId="65" fillId="33" borderId="0" xfId="0" applyNumberFormat="1" applyFont="1" applyFill="1" applyAlignment="1">
      <alignment/>
    </xf>
    <xf numFmtId="2" fontId="65" fillId="33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" fontId="64" fillId="0" borderId="0" xfId="0" applyNumberFormat="1" applyFont="1" applyFill="1" applyAlignment="1">
      <alignment/>
    </xf>
    <xf numFmtId="2" fontId="65" fillId="0" borderId="10" xfId="0" applyNumberFormat="1" applyFont="1" applyFill="1" applyBorder="1" applyAlignment="1">
      <alignment horizontal="right"/>
    </xf>
    <xf numFmtId="2" fontId="66" fillId="0" borderId="10" xfId="0" applyNumberFormat="1" applyFont="1" applyFill="1" applyBorder="1" applyAlignment="1">
      <alignment/>
    </xf>
    <xf numFmtId="1" fontId="6" fillId="34" borderId="12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1" fontId="6" fillId="0" borderId="12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1" fontId="0" fillId="33" borderId="12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64" fillId="0" borderId="12" xfId="0" applyNumberFormat="1" applyFont="1" applyFill="1" applyBorder="1" applyAlignment="1">
      <alignment horizontal="right"/>
    </xf>
    <xf numFmtId="2" fontId="67" fillId="0" borderId="10" xfId="0" applyNumberFormat="1" applyFont="1" applyFill="1" applyBorder="1" applyAlignment="1">
      <alignment horizontal="right"/>
    </xf>
    <xf numFmtId="2" fontId="64" fillId="0" borderId="10" xfId="0" applyNumberFormat="1" applyFont="1" applyFill="1" applyBorder="1" applyAlignment="1">
      <alignment horizontal="right"/>
    </xf>
    <xf numFmtId="1" fontId="65" fillId="33" borderId="12" xfId="0" applyNumberFormat="1" applyFont="1" applyFill="1" applyBorder="1" applyAlignment="1">
      <alignment horizontal="right"/>
    </xf>
    <xf numFmtId="2" fontId="67" fillId="33" borderId="10" xfId="0" applyNumberFormat="1" applyFont="1" applyFill="1" applyBorder="1" applyAlignment="1">
      <alignment horizontal="right"/>
    </xf>
    <xf numFmtId="2" fontId="64" fillId="33" borderId="10" xfId="0" applyNumberFormat="1" applyFont="1" applyFill="1" applyBorder="1" applyAlignment="1">
      <alignment horizontal="right"/>
    </xf>
    <xf numFmtId="1" fontId="65" fillId="0" borderId="12" xfId="0" applyNumberFormat="1" applyFont="1" applyFill="1" applyBorder="1" applyAlignment="1">
      <alignment horizontal="right"/>
    </xf>
    <xf numFmtId="2" fontId="68" fillId="33" borderId="10" xfId="0" applyNumberFormat="1" applyFont="1" applyFill="1" applyBorder="1" applyAlignment="1">
      <alignment horizontal="right"/>
    </xf>
    <xf numFmtId="2" fontId="65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 quotePrefix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right"/>
    </xf>
    <xf numFmtId="2" fontId="14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" fontId="69" fillId="0" borderId="10" xfId="0" applyNumberFormat="1" applyFont="1" applyFill="1" applyBorder="1" applyAlignment="1">
      <alignment horizontal="right"/>
    </xf>
    <xf numFmtId="2" fontId="70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1" fontId="71" fillId="0" borderId="10" xfId="0" applyNumberFormat="1" applyFont="1" applyFill="1" applyBorder="1" applyAlignment="1">
      <alignment horizontal="right"/>
    </xf>
    <xf numFmtId="2" fontId="72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/>
    </xf>
    <xf numFmtId="2" fontId="72" fillId="0" borderId="10" xfId="0" applyNumberFormat="1" applyFont="1" applyFill="1" applyBorder="1" applyAlignment="1">
      <alignment/>
    </xf>
    <xf numFmtId="0" fontId="71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0" borderId="0" xfId="0" applyFont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73" fillId="0" borderId="0" xfId="0" applyNumberFormat="1" applyFont="1" applyFill="1" applyBorder="1" applyAlignment="1">
      <alignment/>
    </xf>
    <xf numFmtId="2" fontId="74" fillId="0" borderId="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6" fillId="34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8"/>
  <sheetViews>
    <sheetView showGridLines="0" tabSelected="1" zoomScale="130" zoomScaleNormal="130" zoomScalePageLayoutView="0" workbookViewId="0" topLeftCell="B1">
      <pane xSplit="3" ySplit="3" topLeftCell="AS43" activePane="bottomRight" state="frozen"/>
      <selection pane="topLeft" activeCell="B1" sqref="B1"/>
      <selection pane="topRight" activeCell="E1" sqref="E1"/>
      <selection pane="bottomLeft" activeCell="B4" sqref="B4"/>
      <selection pane="bottomRight" activeCell="AU53" sqref="AU53"/>
    </sheetView>
  </sheetViews>
  <sheetFormatPr defaultColWidth="9.140625" defaultRowHeight="12.75"/>
  <cols>
    <col min="1" max="1" width="5.28125" style="1" hidden="1" customWidth="1"/>
    <col min="2" max="2" width="5.28125" style="131" customWidth="1"/>
    <col min="3" max="3" width="30.140625" style="18" hidden="1" customWidth="1"/>
    <col min="4" max="4" width="48.00390625" style="139" customWidth="1"/>
    <col min="5" max="5" width="10.57421875" style="2" hidden="1" customWidth="1"/>
    <col min="6" max="6" width="13.00390625" style="2" hidden="1" customWidth="1"/>
    <col min="7" max="8" width="10.8515625" style="2" hidden="1" customWidth="1"/>
    <col min="9" max="9" width="10.28125" style="2" hidden="1" customWidth="1"/>
    <col min="10" max="11" width="10.8515625" style="2" hidden="1" customWidth="1"/>
    <col min="12" max="13" width="13.00390625" style="2" hidden="1" customWidth="1"/>
    <col min="14" max="16" width="10.8515625" style="2" hidden="1" customWidth="1"/>
    <col min="17" max="17" width="12.140625" style="2" hidden="1" customWidth="1"/>
    <col min="18" max="18" width="10.57421875" style="2" hidden="1" customWidth="1"/>
    <col min="19" max="19" width="9.28125" style="2" hidden="1" customWidth="1"/>
    <col min="20" max="21" width="10.57421875" style="2" customWidth="1"/>
    <col min="22" max="22" width="9.57421875" style="2" bestFit="1" customWidth="1"/>
    <col min="23" max="24" width="10.57421875" style="2" customWidth="1"/>
    <col min="25" max="25" width="10.7109375" style="9" bestFit="1" customWidth="1"/>
    <col min="26" max="26" width="10.28125" style="2" bestFit="1" customWidth="1"/>
    <col min="27" max="27" width="9.7109375" style="18" customWidth="1"/>
    <col min="28" max="32" width="10.28125" style="2" bestFit="1" customWidth="1"/>
    <col min="33" max="34" width="10.28125" style="2" customWidth="1"/>
    <col min="35" max="35" width="10.140625" style="2" customWidth="1"/>
    <col min="36" max="36" width="10.140625" style="2" bestFit="1" customWidth="1"/>
    <col min="37" max="37" width="10.140625" style="2" customWidth="1"/>
    <col min="38" max="38" width="10.140625" style="2" bestFit="1" customWidth="1"/>
    <col min="39" max="39" width="10.28125" style="2" bestFit="1" customWidth="1"/>
    <col min="40" max="40" width="10.28125" style="2" customWidth="1"/>
    <col min="41" max="41" width="10.28125" style="2" bestFit="1" customWidth="1"/>
    <col min="42" max="42" width="10.57421875" style="2" bestFit="1" customWidth="1"/>
    <col min="43" max="43" width="10.28125" style="2" hidden="1" customWidth="1"/>
    <col min="44" max="44" width="10.28125" style="2" customWidth="1"/>
    <col min="45" max="45" width="10.7109375" style="2" bestFit="1" customWidth="1"/>
    <col min="46" max="50" width="10.57421875" style="2" customWidth="1"/>
    <col min="51" max="16384" width="9.140625" style="2" customWidth="1"/>
  </cols>
  <sheetData>
    <row r="1" spans="2:50" ht="12.75" customHeight="1">
      <c r="B1" s="101" t="s">
        <v>150</v>
      </c>
      <c r="C1" s="32"/>
      <c r="D1" s="52"/>
      <c r="E1" s="12"/>
      <c r="F1" s="12"/>
      <c r="G1" s="44"/>
      <c r="H1" s="34"/>
      <c r="I1" s="34"/>
      <c r="J1" s="34"/>
      <c r="K1" s="34"/>
      <c r="L1" s="34"/>
      <c r="M1" s="34"/>
      <c r="N1" s="34"/>
      <c r="O1" s="12"/>
      <c r="P1" s="35"/>
      <c r="Q1" s="35"/>
      <c r="R1" s="35"/>
      <c r="S1" s="35"/>
      <c r="T1" s="35"/>
      <c r="U1" s="12"/>
      <c r="V1" s="12"/>
      <c r="W1" s="12"/>
      <c r="X1" s="12"/>
      <c r="Y1" s="31"/>
      <c r="Z1" s="12"/>
      <c r="AA1" s="3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2:50" ht="12.75" customHeight="1">
      <c r="B2" s="102"/>
      <c r="C2" s="32"/>
      <c r="D2" s="52"/>
      <c r="E2" s="12"/>
      <c r="F2" s="12"/>
      <c r="G2" s="34"/>
      <c r="H2" s="34"/>
      <c r="I2" s="34"/>
      <c r="J2" s="34"/>
      <c r="K2" s="34"/>
      <c r="L2" s="34"/>
      <c r="M2" s="34"/>
      <c r="N2" s="34"/>
      <c r="O2" s="35"/>
      <c r="P2" s="153"/>
      <c r="Q2" s="153"/>
      <c r="R2" s="12"/>
      <c r="S2" s="36"/>
      <c r="T2" s="36"/>
      <c r="U2" s="36"/>
      <c r="V2" s="36"/>
      <c r="W2" s="12"/>
      <c r="X2" s="36"/>
      <c r="Y2" s="42"/>
      <c r="Z2" s="145"/>
      <c r="AA2" s="42"/>
      <c r="AB2" s="30"/>
      <c r="AC2" s="146"/>
      <c r="AD2" s="30"/>
      <c r="AE2" s="30"/>
      <c r="AF2" s="30"/>
      <c r="AG2" s="30"/>
      <c r="AH2" s="30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9" s="41" customFormat="1" ht="38.25">
      <c r="A3" s="37" t="s">
        <v>0</v>
      </c>
      <c r="B3" s="103" t="s">
        <v>1</v>
      </c>
      <c r="C3" s="104" t="s">
        <v>2</v>
      </c>
      <c r="D3" s="105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8" t="s">
        <v>13</v>
      </c>
      <c r="O3" s="38" t="s">
        <v>14</v>
      </c>
      <c r="P3" s="38" t="s">
        <v>15</v>
      </c>
      <c r="Q3" s="38" t="s">
        <v>16</v>
      </c>
      <c r="R3" s="38" t="s">
        <v>17</v>
      </c>
      <c r="S3" s="39" t="s">
        <v>18</v>
      </c>
      <c r="T3" s="39" t="s">
        <v>19</v>
      </c>
      <c r="U3" s="39" t="s">
        <v>20</v>
      </c>
      <c r="V3" s="39" t="s">
        <v>139</v>
      </c>
      <c r="W3" s="39" t="s">
        <v>21</v>
      </c>
      <c r="X3" s="39" t="s">
        <v>22</v>
      </c>
      <c r="Y3" s="39" t="s">
        <v>85</v>
      </c>
      <c r="Z3" s="39" t="s">
        <v>23</v>
      </c>
      <c r="AA3" s="39" t="s">
        <v>86</v>
      </c>
      <c r="AB3" s="39" t="s">
        <v>90</v>
      </c>
      <c r="AC3" s="39" t="s">
        <v>87</v>
      </c>
      <c r="AD3" s="39" t="s">
        <v>88</v>
      </c>
      <c r="AE3" s="39" t="s">
        <v>125</v>
      </c>
      <c r="AF3" s="39" t="s">
        <v>89</v>
      </c>
      <c r="AG3" s="39" t="s">
        <v>91</v>
      </c>
      <c r="AH3" s="39" t="s">
        <v>138</v>
      </c>
      <c r="AI3" s="39" t="s">
        <v>92</v>
      </c>
      <c r="AJ3" s="39" t="s">
        <v>137</v>
      </c>
      <c r="AK3" s="39" t="s">
        <v>141</v>
      </c>
      <c r="AL3" s="39" t="s">
        <v>140</v>
      </c>
      <c r="AM3" s="39" t="s">
        <v>142</v>
      </c>
      <c r="AN3" s="39" t="s">
        <v>147</v>
      </c>
      <c r="AO3" s="39" t="s">
        <v>143</v>
      </c>
      <c r="AP3" s="39" t="s">
        <v>145</v>
      </c>
      <c r="AQ3" s="39" t="s">
        <v>151</v>
      </c>
      <c r="AR3" s="39" t="s">
        <v>153</v>
      </c>
      <c r="AS3" s="39" t="s">
        <v>152</v>
      </c>
      <c r="AT3" s="39" t="s">
        <v>154</v>
      </c>
      <c r="AU3" s="39" t="s">
        <v>156</v>
      </c>
      <c r="AV3" s="39" t="s">
        <v>155</v>
      </c>
      <c r="AW3" s="39" t="s">
        <v>157</v>
      </c>
      <c r="AX3" s="39" t="s">
        <v>158</v>
      </c>
      <c r="AY3" s="40"/>
      <c r="AZ3" s="40"/>
      <c r="BA3" s="40"/>
      <c r="BB3" s="40"/>
      <c r="BC3" s="40"/>
      <c r="BD3" s="40"/>
      <c r="BE3" s="40"/>
      <c r="BF3" s="40"/>
      <c r="BG3" s="40"/>
    </row>
    <row r="4" spans="1:59" s="23" customFormat="1" ht="15">
      <c r="A4" s="70">
        <v>1</v>
      </c>
      <c r="B4" s="106">
        <v>1</v>
      </c>
      <c r="C4" s="107" t="s">
        <v>24</v>
      </c>
      <c r="D4" s="108" t="s">
        <v>25</v>
      </c>
      <c r="E4" s="71">
        <f>E5+E8+E9</f>
        <v>8579.2764</v>
      </c>
      <c r="F4" s="71">
        <f aca="true" t="shared" si="0" ref="F4:W4">F5+F8+F9</f>
        <v>9789.6051</v>
      </c>
      <c r="G4" s="71">
        <f t="shared" si="0"/>
        <v>12401.777800000002</v>
      </c>
      <c r="H4" s="71">
        <f t="shared" si="0"/>
        <v>12153.2921</v>
      </c>
      <c r="I4" s="71">
        <f t="shared" si="0"/>
        <v>13081.8553</v>
      </c>
      <c r="J4" s="71">
        <f t="shared" si="0"/>
        <v>15423.8493</v>
      </c>
      <c r="K4" s="71">
        <f t="shared" si="0"/>
        <v>17763.5865</v>
      </c>
      <c r="L4" s="71">
        <f t="shared" si="0"/>
        <v>20839.191</v>
      </c>
      <c r="M4" s="71">
        <f t="shared" si="0"/>
        <v>25592.1811</v>
      </c>
      <c r="N4" s="71">
        <f t="shared" si="0"/>
        <v>30780.623799999998</v>
      </c>
      <c r="O4" s="71">
        <f t="shared" si="0"/>
        <v>33468.85</v>
      </c>
      <c r="P4" s="71">
        <f t="shared" si="0"/>
        <v>35385.01</v>
      </c>
      <c r="Q4" s="71">
        <f t="shared" si="0"/>
        <v>42463.49</v>
      </c>
      <c r="R4" s="71">
        <f t="shared" si="0"/>
        <v>45988.97</v>
      </c>
      <c r="S4" s="71">
        <f t="shared" si="0"/>
        <v>45928.19</v>
      </c>
      <c r="T4" s="71">
        <f t="shared" si="0"/>
        <v>52287.35999999999</v>
      </c>
      <c r="U4" s="72">
        <f t="shared" si="0"/>
        <v>56121.12</v>
      </c>
      <c r="V4" s="72">
        <f>V5+V8+V9</f>
        <v>57010.7634</v>
      </c>
      <c r="W4" s="72">
        <f t="shared" si="0"/>
        <v>63146.81</v>
      </c>
      <c r="X4" s="72">
        <f>X5+X8+X9</f>
        <v>68483.8633</v>
      </c>
      <c r="Y4" s="20">
        <f>Y5+Y8+Y9</f>
        <v>66913.01</v>
      </c>
      <c r="Z4" s="72">
        <f>Z5+Z8+Z9</f>
        <v>77220.6036</v>
      </c>
      <c r="AA4" s="20">
        <f>AA5+AA8+AA9</f>
        <v>77280.94</v>
      </c>
      <c r="AB4" s="20">
        <f>AB5+AB8+AB9</f>
        <v>74470.3746</v>
      </c>
      <c r="AC4" s="20">
        <v>106124.67</v>
      </c>
      <c r="AD4" s="20">
        <f aca="true" t="shared" si="1" ref="AD4:AI4">AD5+AD8+AD9</f>
        <v>96668.3279</v>
      </c>
      <c r="AE4" s="20">
        <f t="shared" si="1"/>
        <v>91326.90980000001</v>
      </c>
      <c r="AF4" s="20">
        <f t="shared" si="1"/>
        <v>111361.664</v>
      </c>
      <c r="AG4" s="20">
        <f t="shared" si="1"/>
        <v>106790.47984000001</v>
      </c>
      <c r="AH4" s="20">
        <f t="shared" si="1"/>
        <v>100285.1208</v>
      </c>
      <c r="AI4" s="20">
        <f t="shared" si="1"/>
        <v>123250.5257</v>
      </c>
      <c r="AJ4" s="20">
        <f aca="true" t="shared" si="2" ref="AJ4:AQ4">AJ5+AJ8+AJ9</f>
        <v>116427.7591</v>
      </c>
      <c r="AK4" s="20">
        <f t="shared" si="2"/>
        <v>109025.9969</v>
      </c>
      <c r="AL4" s="20">
        <f t="shared" si="2"/>
        <v>130162.06740000001</v>
      </c>
      <c r="AM4" s="20">
        <f t="shared" si="2"/>
        <v>134692.5336</v>
      </c>
      <c r="AN4" s="20">
        <f t="shared" si="2"/>
        <v>127307.17830000001</v>
      </c>
      <c r="AO4" s="20">
        <f t="shared" si="2"/>
        <v>151663.5041</v>
      </c>
      <c r="AP4" s="20">
        <f t="shared" si="2"/>
        <v>148184.0062</v>
      </c>
      <c r="AQ4" s="20">
        <f t="shared" si="2"/>
        <v>167449.6745</v>
      </c>
      <c r="AR4" s="20">
        <f aca="true" t="shared" si="3" ref="AR4:AX4">AR5+AR8+AR9</f>
        <v>137873.0201</v>
      </c>
      <c r="AS4" s="20">
        <f t="shared" si="3"/>
        <v>164004.6342</v>
      </c>
      <c r="AT4" s="20">
        <f t="shared" si="3"/>
        <v>156715.5606</v>
      </c>
      <c r="AU4" s="20">
        <f t="shared" si="3"/>
        <v>140113.8041</v>
      </c>
      <c r="AV4" s="20">
        <f t="shared" si="3"/>
        <v>173404.4215</v>
      </c>
      <c r="AW4" s="20">
        <f t="shared" si="3"/>
        <v>147980.17740000002</v>
      </c>
      <c r="AX4" s="20">
        <f t="shared" si="3"/>
        <v>184330.12509999998</v>
      </c>
      <c r="AY4" s="22"/>
      <c r="AZ4" s="22"/>
      <c r="BA4" s="22"/>
      <c r="BB4" s="22"/>
      <c r="BC4" s="22"/>
      <c r="BD4" s="22"/>
      <c r="BE4" s="22"/>
      <c r="BF4" s="22"/>
      <c r="BG4" s="22"/>
    </row>
    <row r="5" spans="1:59" s="53" customFormat="1" ht="15">
      <c r="A5" s="73">
        <v>2</v>
      </c>
      <c r="B5" s="109">
        <v>2</v>
      </c>
      <c r="C5" s="8" t="s">
        <v>26</v>
      </c>
      <c r="D5" s="52" t="s">
        <v>27</v>
      </c>
      <c r="E5" s="74">
        <v>4744.1291</v>
      </c>
      <c r="F5" s="74">
        <v>5449.6829</v>
      </c>
      <c r="G5" s="74">
        <v>8136.5725</v>
      </c>
      <c r="H5" s="74">
        <v>8553.5283</v>
      </c>
      <c r="I5" s="74">
        <v>9316.44</v>
      </c>
      <c r="J5" s="74">
        <v>10848.4025</v>
      </c>
      <c r="K5" s="74">
        <v>12720.4311</v>
      </c>
      <c r="L5" s="74">
        <v>15180.3077</v>
      </c>
      <c r="M5" s="74">
        <v>18368.6126</v>
      </c>
      <c r="N5" s="74">
        <v>21802.3262</v>
      </c>
      <c r="O5" s="74">
        <v>23942.22</v>
      </c>
      <c r="P5" s="74">
        <v>25672.4</v>
      </c>
      <c r="Q5" s="74">
        <v>31273.07</v>
      </c>
      <c r="R5" s="74">
        <v>32271.32</v>
      </c>
      <c r="S5" s="74">
        <v>33613.75</v>
      </c>
      <c r="T5" s="74">
        <v>36793.06</v>
      </c>
      <c r="U5" s="75">
        <v>39203.9</v>
      </c>
      <c r="V5" s="75">
        <v>40354.0993</v>
      </c>
      <c r="W5" s="75">
        <v>44539.16</v>
      </c>
      <c r="X5" s="75">
        <v>47308.5027</v>
      </c>
      <c r="Y5" s="76">
        <f>Y6+Y7</f>
        <v>47605.5</v>
      </c>
      <c r="Z5" s="75">
        <v>54414.0327</v>
      </c>
      <c r="AA5" s="19">
        <f>AA6+AA7</f>
        <v>53607.600000000006</v>
      </c>
      <c r="AB5" s="19">
        <f>AB6+AB7</f>
        <v>52150.7698</v>
      </c>
      <c r="AC5" s="19">
        <v>63410.4981</v>
      </c>
      <c r="AD5" s="19">
        <f aca="true" t="shared" si="4" ref="AD5:AR5">AD6+AD7</f>
        <v>59604.0156</v>
      </c>
      <c r="AE5" s="19">
        <f t="shared" si="4"/>
        <v>58489.9148</v>
      </c>
      <c r="AF5" s="19">
        <f t="shared" si="4"/>
        <v>76020.87700000001</v>
      </c>
      <c r="AG5" s="19">
        <f t="shared" si="4"/>
        <v>73585.93074000001</v>
      </c>
      <c r="AH5" s="19">
        <f t="shared" si="4"/>
        <v>70628.8504</v>
      </c>
      <c r="AI5" s="19">
        <f t="shared" si="4"/>
        <v>84777.89749999999</v>
      </c>
      <c r="AJ5" s="19">
        <f t="shared" si="4"/>
        <v>80541.867</v>
      </c>
      <c r="AK5" s="19">
        <f t="shared" si="4"/>
        <v>77927.5196</v>
      </c>
      <c r="AL5" s="19">
        <f t="shared" si="4"/>
        <v>91797.827</v>
      </c>
      <c r="AM5" s="19">
        <f t="shared" si="4"/>
        <v>88844.7451</v>
      </c>
      <c r="AN5" s="19">
        <f t="shared" si="4"/>
        <v>87633.42000000001</v>
      </c>
      <c r="AO5" s="19">
        <f t="shared" si="4"/>
        <v>101408.7669</v>
      </c>
      <c r="AP5" s="19">
        <f t="shared" si="4"/>
        <v>103759.36290000001</v>
      </c>
      <c r="AQ5" s="19">
        <f t="shared" si="4"/>
        <v>120332.644</v>
      </c>
      <c r="AR5" s="19">
        <f t="shared" si="4"/>
        <v>99232.6903</v>
      </c>
      <c r="AS5" s="19">
        <f aca="true" t="shared" si="5" ref="AS5:AX5">AS6+AS7</f>
        <v>118204.429</v>
      </c>
      <c r="AT5" s="19">
        <f t="shared" si="5"/>
        <v>106400.5715</v>
      </c>
      <c r="AU5" s="19">
        <f t="shared" si="5"/>
        <v>95294.12169999999</v>
      </c>
      <c r="AV5" s="19">
        <f t="shared" si="5"/>
        <v>123915.7815</v>
      </c>
      <c r="AW5" s="19">
        <f t="shared" si="5"/>
        <v>101770.04000000001</v>
      </c>
      <c r="AX5" s="19">
        <f t="shared" si="5"/>
        <v>130156.4285</v>
      </c>
      <c r="AY5" s="49"/>
      <c r="AZ5" s="150"/>
      <c r="BA5" s="150"/>
      <c r="BB5" s="150"/>
      <c r="BC5" s="150"/>
      <c r="BD5" s="150"/>
      <c r="BE5" s="150"/>
      <c r="BF5" s="150"/>
      <c r="BG5" s="49"/>
    </row>
    <row r="6" spans="1:59" s="53" customFormat="1" ht="15">
      <c r="A6" s="73"/>
      <c r="B6" s="109" t="s">
        <v>28</v>
      </c>
      <c r="C6" s="8"/>
      <c r="D6" s="110" t="s">
        <v>29</v>
      </c>
      <c r="E6" s="48"/>
      <c r="F6" s="74">
        <v>918.7873</v>
      </c>
      <c r="G6" s="74">
        <v>2847.5994</v>
      </c>
      <c r="H6" s="74">
        <v>2897.9195</v>
      </c>
      <c r="I6" s="74">
        <v>3080.3543999999997</v>
      </c>
      <c r="J6" s="74">
        <v>3622.6762</v>
      </c>
      <c r="K6" s="74">
        <v>4307.4456</v>
      </c>
      <c r="L6" s="74">
        <v>5300.3383</v>
      </c>
      <c r="M6" s="74">
        <v>6760.4316</v>
      </c>
      <c r="N6" s="74">
        <v>8527.640599999999</v>
      </c>
      <c r="O6" s="74">
        <v>8998.9849</v>
      </c>
      <c r="P6" s="74">
        <v>9258.18</v>
      </c>
      <c r="Q6" s="74">
        <v>12252.22</v>
      </c>
      <c r="R6" s="74">
        <v>12855.63</v>
      </c>
      <c r="S6" s="74">
        <v>12855.649099999999</v>
      </c>
      <c r="T6" s="74">
        <v>15443.620099999998</v>
      </c>
      <c r="U6" s="75">
        <v>14977.0401</v>
      </c>
      <c r="V6" s="75">
        <v>14977.11</v>
      </c>
      <c r="W6" s="75">
        <v>17706.860099999998</v>
      </c>
      <c r="X6" s="75">
        <v>17102.85</v>
      </c>
      <c r="Y6" s="75">
        <v>17102.85</v>
      </c>
      <c r="Z6" s="75">
        <v>20360.91</v>
      </c>
      <c r="AA6" s="75">
        <v>19155.19</v>
      </c>
      <c r="AB6" s="19">
        <f>6280.02+4135.2+0.0691+17.24+3046.7307+2151.83+3042.0535</f>
        <v>18673.143300000003</v>
      </c>
      <c r="AC6" s="19">
        <v>22755.5501</v>
      </c>
      <c r="AD6" s="19">
        <f>6920.3+4941.76+0.001+0.17+18.69+3205.02+1809.76+2921.4535</f>
        <v>19817.1545</v>
      </c>
      <c r="AE6" s="19">
        <v>19816.97</v>
      </c>
      <c r="AF6" s="19">
        <f>9572.1+7066.97+0.001-0.28+4442.98+2889.55+4953.5235</f>
        <v>28924.8445</v>
      </c>
      <c r="AG6" s="19">
        <v>27915.93</v>
      </c>
      <c r="AH6" s="19">
        <f>8760.19+6073.29+0.0001+2.27+4463.68+3730.29+4864.2324</f>
        <v>27893.9525</v>
      </c>
      <c r="AI6" s="19">
        <v>31477.89</v>
      </c>
      <c r="AJ6" s="48">
        <f>10739.39+7463.91+0.001+24.59+4619.67+5275.26+5432.95</f>
        <v>33555.771</v>
      </c>
      <c r="AK6" s="48">
        <f>10739.39+7463.91+24.59+4619.67+5275.26+5432.95</f>
        <v>33555.77</v>
      </c>
      <c r="AL6" s="48">
        <f>10956.48+9578.81+0.001-0.34+5229.47+5466.28+5998.13</f>
        <v>37228.831</v>
      </c>
      <c r="AM6" s="48">
        <f>5109.69+3736.4902+11334.29+9571.02+0.001-0.36+2727.82+2825.56+1723.53</f>
        <v>37028.0412</v>
      </c>
      <c r="AN6" s="48">
        <v>37028.01</v>
      </c>
      <c r="AO6" s="48">
        <f>13937.41+1153.9502+12498.89+10828.46+0.001+3.88+2459.58+2195.91+147.99</f>
        <v>43226.0712</v>
      </c>
      <c r="AP6" s="19">
        <v>41852.35</v>
      </c>
      <c r="AQ6" s="19">
        <v>46411.08</v>
      </c>
      <c r="AR6" s="19">
        <v>41852.35</v>
      </c>
      <c r="AS6" s="19">
        <v>44461.86</v>
      </c>
      <c r="AT6" s="19">
        <v>36049.14</v>
      </c>
      <c r="AU6" s="19">
        <v>36049.14</v>
      </c>
      <c r="AV6" s="19">
        <v>46886.17</v>
      </c>
      <c r="AW6" s="48">
        <v>32885.23</v>
      </c>
      <c r="AX6" s="48">
        <v>40106.81</v>
      </c>
      <c r="AY6" s="151"/>
      <c r="AZ6" s="49"/>
      <c r="BA6" s="49"/>
      <c r="BB6" s="49"/>
      <c r="BC6" s="49"/>
      <c r="BD6" s="49"/>
      <c r="BE6" s="49"/>
      <c r="BF6" s="147"/>
      <c r="BG6" s="49"/>
    </row>
    <row r="7" spans="1:59" s="53" customFormat="1" ht="15">
      <c r="A7" s="73"/>
      <c r="B7" s="109" t="s">
        <v>30</v>
      </c>
      <c r="C7" s="8"/>
      <c r="D7" s="110" t="s">
        <v>31</v>
      </c>
      <c r="E7" s="74"/>
      <c r="F7" s="74">
        <v>4530.8976</v>
      </c>
      <c r="G7" s="74">
        <v>5288.9776</v>
      </c>
      <c r="H7" s="74">
        <v>5655.605799999999</v>
      </c>
      <c r="I7" s="74">
        <v>6236.0846</v>
      </c>
      <c r="J7" s="74">
        <v>7225.727600000002</v>
      </c>
      <c r="K7" s="74">
        <v>8412.987200000001</v>
      </c>
      <c r="L7" s="74">
        <v>9879.968</v>
      </c>
      <c r="M7" s="74">
        <v>11608.1837</v>
      </c>
      <c r="N7" s="74">
        <v>13274.678399999999</v>
      </c>
      <c r="O7" s="74">
        <v>14943.234499999999</v>
      </c>
      <c r="P7" s="74">
        <v>16414.2179</v>
      </c>
      <c r="Q7" s="74">
        <v>19020.850499999997</v>
      </c>
      <c r="R7" s="74">
        <v>19415.6886</v>
      </c>
      <c r="S7" s="74">
        <v>20758.1031</v>
      </c>
      <c r="T7" s="74">
        <v>21349.4386</v>
      </c>
      <c r="U7" s="75">
        <v>24226.860499999995</v>
      </c>
      <c r="V7" s="75">
        <v>25376.98</v>
      </c>
      <c r="W7" s="75">
        <v>26832.302000000003</v>
      </c>
      <c r="X7" s="75">
        <v>30205.65</v>
      </c>
      <c r="Y7" s="75">
        <v>30502.65</v>
      </c>
      <c r="Z7" s="75">
        <v>34053.12</v>
      </c>
      <c r="AA7" s="75">
        <v>34452.41</v>
      </c>
      <c r="AB7" s="19">
        <f>68.4623+948.9258+287.9157+2498.8999+21215.511+4981.5904+13.0087+3125.3334+337.9793</f>
        <v>33477.6265</v>
      </c>
      <c r="AC7" s="19">
        <v>40654.947</v>
      </c>
      <c r="AD7" s="19">
        <f>324.69+3500+50.0001+5330+25625+2800+360+1697.18+99.991</f>
        <v>39786.8611</v>
      </c>
      <c r="AE7" s="19">
        <v>38672.9448</v>
      </c>
      <c r="AF7" s="19">
        <f>400.001+4200+50.0001+6300+30500.0004+3300+432+1782.04+131.991</f>
        <v>47096.0325</v>
      </c>
      <c r="AG7" s="19">
        <v>45670.00074</v>
      </c>
      <c r="AH7" s="19">
        <f>0.8843+272.4748+3233.9996+8.6482+6712.9404+26344.7735+3199.4377+847.715+1921.2941+192.7303</f>
        <v>42734.897899999996</v>
      </c>
      <c r="AI7" s="19">
        <v>53300.0075</v>
      </c>
      <c r="AJ7" s="48">
        <f>0.1+359.005+3250+10+7600+28995+3650+749.9999+2172+199.9911</f>
        <v>46986.096</v>
      </c>
      <c r="AK7" s="48">
        <f>0.0883+314.6885+3053.2486+7.1032+7053.6765+28558.4203+3622.8303+803.2819+738.2376+220.1744</f>
        <v>44371.74960000001</v>
      </c>
      <c r="AL7" s="48">
        <f>0+374.005+4050+10+8300+35300+4050+199.9999+2250+34.9911</f>
        <v>54568.99600000001</v>
      </c>
      <c r="AM7" s="48">
        <f>11700+0.0006+566.7131+4050+10.0001+7800+19500+4300+328+3500+61.9901</f>
        <v>51816.7039</v>
      </c>
      <c r="AN7" s="48">
        <v>50605.41</v>
      </c>
      <c r="AO7" s="48">
        <f>21000+75.7906+587.105+4250+10.0001+9300+15600+4900+1+2450+8.8</f>
        <v>58182.695700000004</v>
      </c>
      <c r="AP7" s="19">
        <v>61907.0129</v>
      </c>
      <c r="AQ7" s="19">
        <v>73921.564</v>
      </c>
      <c r="AR7" s="19">
        <v>57380.3403</v>
      </c>
      <c r="AS7" s="19">
        <v>73742.569</v>
      </c>
      <c r="AT7" s="19">
        <v>70351.4315</v>
      </c>
      <c r="AU7" s="19">
        <v>59244.9817</v>
      </c>
      <c r="AV7" s="19">
        <v>77029.6115</v>
      </c>
      <c r="AW7" s="48">
        <v>68884.81</v>
      </c>
      <c r="AX7" s="48">
        <v>90049.6185</v>
      </c>
      <c r="AY7" s="151"/>
      <c r="AZ7" s="148"/>
      <c r="BA7" s="148"/>
      <c r="BB7" s="148"/>
      <c r="BC7" s="148"/>
      <c r="BD7" s="148"/>
      <c r="BE7" s="148"/>
      <c r="BF7" s="148"/>
      <c r="BG7" s="49"/>
    </row>
    <row r="8" spans="1:59" s="53" customFormat="1" ht="15">
      <c r="A8" s="73">
        <v>3</v>
      </c>
      <c r="B8" s="109">
        <v>3</v>
      </c>
      <c r="C8" s="111" t="s">
        <v>32</v>
      </c>
      <c r="D8" s="52" t="s">
        <v>33</v>
      </c>
      <c r="E8" s="74">
        <v>1353.3925</v>
      </c>
      <c r="F8" s="74">
        <v>1573.7756</v>
      </c>
      <c r="G8" s="74">
        <v>1687.9806</v>
      </c>
      <c r="H8" s="74">
        <v>1508.4598</v>
      </c>
      <c r="I8" s="74">
        <v>1568.9978</v>
      </c>
      <c r="J8" s="74">
        <v>2071.6443</v>
      </c>
      <c r="K8" s="74">
        <v>2146.1475</v>
      </c>
      <c r="L8" s="74">
        <v>2737.6686</v>
      </c>
      <c r="M8" s="74">
        <v>3430.6117</v>
      </c>
      <c r="N8" s="74">
        <v>4053.9338</v>
      </c>
      <c r="O8" s="74">
        <v>3888.46</v>
      </c>
      <c r="P8" s="74">
        <v>4558.22</v>
      </c>
      <c r="Q8" s="74">
        <v>4975.92</v>
      </c>
      <c r="R8" s="74">
        <v>5797.83</v>
      </c>
      <c r="S8" s="74">
        <v>6294.12</v>
      </c>
      <c r="T8" s="74">
        <v>6438.13</v>
      </c>
      <c r="U8" s="75">
        <v>8658.25</v>
      </c>
      <c r="V8" s="75">
        <v>9175.1025</v>
      </c>
      <c r="W8" s="75">
        <v>8951.13</v>
      </c>
      <c r="X8" s="75">
        <v>12194.0043</v>
      </c>
      <c r="Y8" s="75">
        <v>12133.59</v>
      </c>
      <c r="Z8" s="75">
        <v>12654.4323</v>
      </c>
      <c r="AA8" s="75">
        <v>13510.15</v>
      </c>
      <c r="AB8" s="19">
        <v>13575.2491</v>
      </c>
      <c r="AC8" s="19">
        <v>14938.6106</v>
      </c>
      <c r="AD8" s="19">
        <v>13468.4946</v>
      </c>
      <c r="AE8" s="19">
        <v>13229.4989</v>
      </c>
      <c r="AF8" s="19">
        <v>15495.9951</v>
      </c>
      <c r="AG8" s="19">
        <v>11871.6431</v>
      </c>
      <c r="AH8" s="19">
        <v>10927.875</v>
      </c>
      <c r="AI8" s="19">
        <v>14084.061</v>
      </c>
      <c r="AJ8" s="19">
        <v>12469.3191</v>
      </c>
      <c r="AK8" s="19">
        <v>11615.564</v>
      </c>
      <c r="AL8" s="19">
        <v>14493.0902</v>
      </c>
      <c r="AM8" s="19">
        <v>16659.28</v>
      </c>
      <c r="AN8" s="19">
        <v>15733.7172</v>
      </c>
      <c r="AO8" s="19">
        <v>20397.417</v>
      </c>
      <c r="AP8" s="19">
        <v>19966.406</v>
      </c>
      <c r="AQ8" s="19">
        <v>20201.7641</v>
      </c>
      <c r="AR8" s="19">
        <v>18603.0098</v>
      </c>
      <c r="AS8" s="19">
        <v>19124.1184</v>
      </c>
      <c r="AT8" s="19">
        <v>19597.4389</v>
      </c>
      <c r="AU8" s="19">
        <v>15714.1524</v>
      </c>
      <c r="AV8" s="19">
        <v>19595.7277</v>
      </c>
      <c r="AW8" s="48">
        <v>15724.1174</v>
      </c>
      <c r="AX8" s="48">
        <v>17698.2066</v>
      </c>
      <c r="AY8" s="49"/>
      <c r="AZ8" s="49"/>
      <c r="BA8" s="49"/>
      <c r="BB8" s="49"/>
      <c r="BC8" s="49"/>
      <c r="BD8" s="49"/>
      <c r="BE8" s="49"/>
      <c r="BF8" s="50"/>
      <c r="BG8" s="49"/>
    </row>
    <row r="9" spans="1:59" s="53" customFormat="1" ht="15">
      <c r="A9" s="73">
        <v>4</v>
      </c>
      <c r="B9" s="109">
        <v>4</v>
      </c>
      <c r="C9" s="8" t="s">
        <v>34</v>
      </c>
      <c r="D9" s="52" t="s">
        <v>35</v>
      </c>
      <c r="E9" s="74">
        <v>2481.7548</v>
      </c>
      <c r="F9" s="74">
        <v>2766.1466</v>
      </c>
      <c r="G9" s="74">
        <v>2577.2247</v>
      </c>
      <c r="H9" s="74">
        <v>2091.304</v>
      </c>
      <c r="I9" s="74">
        <v>2196.4175</v>
      </c>
      <c r="J9" s="74">
        <v>2503.8025</v>
      </c>
      <c r="K9" s="74">
        <v>2897.0079</v>
      </c>
      <c r="L9" s="74">
        <v>2921.2147</v>
      </c>
      <c r="M9" s="74">
        <v>3792.9568</v>
      </c>
      <c r="N9" s="74">
        <v>4924.3638</v>
      </c>
      <c r="O9" s="74">
        <v>5638.17</v>
      </c>
      <c r="P9" s="74">
        <v>5154.39</v>
      </c>
      <c r="Q9" s="74">
        <v>6214.5</v>
      </c>
      <c r="R9" s="74">
        <v>7919.82</v>
      </c>
      <c r="S9" s="74">
        <v>6020.32</v>
      </c>
      <c r="T9" s="74">
        <v>9056.17</v>
      </c>
      <c r="U9" s="75">
        <v>8258.97</v>
      </c>
      <c r="V9" s="75">
        <v>7481.5616</v>
      </c>
      <c r="W9" s="75">
        <v>9656.52</v>
      </c>
      <c r="X9" s="75">
        <v>8981.3563</v>
      </c>
      <c r="Y9" s="75">
        <v>7173.92</v>
      </c>
      <c r="Z9" s="75">
        <v>10152.1386</v>
      </c>
      <c r="AA9" s="75">
        <v>10163.19</v>
      </c>
      <c r="AB9" s="19">
        <v>8744.3557</v>
      </c>
      <c r="AC9" s="19">
        <v>27775.5613</v>
      </c>
      <c r="AD9" s="19">
        <v>23595.8177</v>
      </c>
      <c r="AE9" s="19">
        <v>19607.4961</v>
      </c>
      <c r="AF9" s="19">
        <v>19844.7919</v>
      </c>
      <c r="AG9" s="19">
        <v>21332.906</v>
      </c>
      <c r="AH9" s="19">
        <v>18728.3954</v>
      </c>
      <c r="AI9" s="19">
        <v>24388.5672</v>
      </c>
      <c r="AJ9" s="48">
        <v>23416.573</v>
      </c>
      <c r="AK9" s="48">
        <v>19482.9133</v>
      </c>
      <c r="AL9" s="48">
        <v>23871.1502</v>
      </c>
      <c r="AM9" s="48">
        <v>29188.5085</v>
      </c>
      <c r="AN9" s="48">
        <v>23940.0411</v>
      </c>
      <c r="AO9" s="48">
        <v>29857.3202</v>
      </c>
      <c r="AP9" s="19">
        <v>24458.2373</v>
      </c>
      <c r="AQ9" s="19">
        <v>26915.2664</v>
      </c>
      <c r="AR9" s="19">
        <v>20037.32</v>
      </c>
      <c r="AS9" s="19">
        <v>26676.0868</v>
      </c>
      <c r="AT9" s="19">
        <v>30717.5502</v>
      </c>
      <c r="AU9" s="19">
        <v>29105.53</v>
      </c>
      <c r="AV9" s="19">
        <v>29892.9123</v>
      </c>
      <c r="AW9" s="48">
        <v>30486.02</v>
      </c>
      <c r="AX9" s="48">
        <v>36475.49</v>
      </c>
      <c r="AY9" s="136"/>
      <c r="AZ9" s="148"/>
      <c r="BA9" s="148"/>
      <c r="BB9" s="148"/>
      <c r="BC9" s="148"/>
      <c r="BD9" s="148"/>
      <c r="BE9" s="148"/>
      <c r="BF9" s="148"/>
      <c r="BG9" s="49"/>
    </row>
    <row r="10" spans="1:59" s="25" customFormat="1" ht="15">
      <c r="A10" s="77">
        <v>5</v>
      </c>
      <c r="B10" s="109">
        <v>5</v>
      </c>
      <c r="C10" s="112" t="s">
        <v>36</v>
      </c>
      <c r="D10" s="113" t="s">
        <v>130</v>
      </c>
      <c r="E10" s="78">
        <f aca="true" t="shared" si="6" ref="E10:R10">E12+E13+E15+E16+E17</f>
        <v>8485.803</v>
      </c>
      <c r="F10" s="78">
        <f t="shared" si="6"/>
        <v>13109.7844</v>
      </c>
      <c r="G10" s="78">
        <f t="shared" si="6"/>
        <v>11599.6139</v>
      </c>
      <c r="H10" s="78">
        <f t="shared" si="6"/>
        <v>14241.1459</v>
      </c>
      <c r="I10" s="78">
        <f t="shared" si="6"/>
        <v>18638.6389</v>
      </c>
      <c r="J10" s="78">
        <f t="shared" si="6"/>
        <v>20205.0945</v>
      </c>
      <c r="K10" s="78">
        <f t="shared" si="6"/>
        <v>12827.2381</v>
      </c>
      <c r="L10" s="78">
        <f t="shared" si="6"/>
        <v>6586.912</v>
      </c>
      <c r="M10" s="78">
        <f t="shared" si="6"/>
        <v>6536.182200000001</v>
      </c>
      <c r="N10" s="78">
        <f t="shared" si="6"/>
        <v>6114.781</v>
      </c>
      <c r="O10" s="78">
        <f t="shared" si="6"/>
        <v>10209.09</v>
      </c>
      <c r="P10" s="78">
        <f t="shared" si="6"/>
        <v>13158.390000000001</v>
      </c>
      <c r="Q10" s="78">
        <f t="shared" si="6"/>
        <v>11932.560000000001</v>
      </c>
      <c r="R10" s="78">
        <f t="shared" si="6"/>
        <v>10704.21</v>
      </c>
      <c r="S10" s="78"/>
      <c r="T10" s="78"/>
      <c r="U10" s="3"/>
      <c r="V10" s="3"/>
      <c r="W10" s="3"/>
      <c r="X10" s="3"/>
      <c r="Y10" s="79"/>
      <c r="Z10" s="3"/>
      <c r="AA10" s="79"/>
      <c r="AB10" s="24"/>
      <c r="AC10" s="24"/>
      <c r="AD10" s="24"/>
      <c r="AE10" s="24"/>
      <c r="AF10" s="24"/>
      <c r="AG10" s="24">
        <f aca="true" t="shared" si="7" ref="AG10:AN10">AG12+AG13+AG15+AG16+AG17</f>
        <v>73649.3983</v>
      </c>
      <c r="AH10" s="24">
        <f t="shared" si="7"/>
        <v>69942.3452</v>
      </c>
      <c r="AI10" s="24">
        <f t="shared" si="7"/>
        <v>48089.4752</v>
      </c>
      <c r="AJ10" s="24">
        <f t="shared" si="7"/>
        <v>54462.4386</v>
      </c>
      <c r="AK10" s="24">
        <f t="shared" si="7"/>
        <v>52582.439099999996</v>
      </c>
      <c r="AL10" s="24">
        <f t="shared" si="7"/>
        <v>51653.639800000004</v>
      </c>
      <c r="AM10" s="24">
        <f t="shared" si="7"/>
        <v>55944.3404</v>
      </c>
      <c r="AN10" s="24">
        <f t="shared" si="7"/>
        <v>52172.082800000004</v>
      </c>
      <c r="AO10" s="24">
        <f aca="true" t="shared" si="8" ref="AO10:AX10">AO12+AO13+AO15+AO16+AO17</f>
        <v>60661.615300000005</v>
      </c>
      <c r="AP10" s="24">
        <f t="shared" si="8"/>
        <v>64086.2165</v>
      </c>
      <c r="AQ10" s="24">
        <f t="shared" si="8"/>
        <v>64263.342899999996</v>
      </c>
      <c r="AR10" s="24">
        <f>AR12+AR13+AR15+AR16+AR17</f>
        <v>66484.9046</v>
      </c>
      <c r="AS10" s="24">
        <f t="shared" si="8"/>
        <v>69001.7661</v>
      </c>
      <c r="AT10" s="24">
        <f t="shared" si="8"/>
        <v>68135.5187</v>
      </c>
      <c r="AU10" s="24">
        <f t="shared" si="8"/>
        <v>73476.04809999999</v>
      </c>
      <c r="AV10" s="24">
        <f t="shared" si="8"/>
        <v>52360.2511</v>
      </c>
      <c r="AW10" s="24">
        <f t="shared" si="8"/>
        <v>100172.3857</v>
      </c>
      <c r="AX10" s="24">
        <f t="shared" si="8"/>
        <v>66501.90229999999</v>
      </c>
      <c r="AY10" s="4"/>
      <c r="AZ10" s="4"/>
      <c r="BA10" s="4"/>
      <c r="BB10" s="4"/>
      <c r="BC10" s="4"/>
      <c r="BD10" s="140"/>
      <c r="BE10" s="140"/>
      <c r="BF10" s="4"/>
      <c r="BG10" s="4"/>
    </row>
    <row r="11" spans="1:58" s="25" customFormat="1" ht="15">
      <c r="A11" s="77"/>
      <c r="B11" s="109" t="s">
        <v>129</v>
      </c>
      <c r="C11" s="112"/>
      <c r="D11" s="113" t="s">
        <v>127</v>
      </c>
      <c r="E11" s="78">
        <v>8485.803</v>
      </c>
      <c r="F11" s="78">
        <v>13109.7844</v>
      </c>
      <c r="G11" s="78">
        <v>11599.6139</v>
      </c>
      <c r="H11" s="78">
        <v>14241.1459</v>
      </c>
      <c r="I11" s="78">
        <v>18638.6389</v>
      </c>
      <c r="J11" s="78">
        <v>20205.0945</v>
      </c>
      <c r="K11" s="78">
        <v>12827.2381</v>
      </c>
      <c r="L11" s="78">
        <v>6586.912</v>
      </c>
      <c r="M11" s="78">
        <v>6536.182200000001</v>
      </c>
      <c r="N11" s="78">
        <v>6114.781</v>
      </c>
      <c r="O11" s="78">
        <v>10209.09</v>
      </c>
      <c r="P11" s="78">
        <v>13158.390000000001</v>
      </c>
      <c r="Q11" s="78">
        <v>11932.560000000001</v>
      </c>
      <c r="R11" s="78">
        <v>10704.21</v>
      </c>
      <c r="S11" s="78">
        <v>8322.0945</v>
      </c>
      <c r="T11" s="78">
        <v>11810.61</v>
      </c>
      <c r="U11" s="3">
        <v>12471.358499999998</v>
      </c>
      <c r="V11" s="3">
        <v>8423.1034</v>
      </c>
      <c r="W11" s="3">
        <v>13925.020599999998</v>
      </c>
      <c r="X11" s="3">
        <v>18255.3772</v>
      </c>
      <c r="Y11" s="79">
        <v>14272.6734</v>
      </c>
      <c r="Z11" s="3">
        <v>17987.8728</v>
      </c>
      <c r="AA11" s="24">
        <v>22596.3614</v>
      </c>
      <c r="AB11" s="24">
        <v>19679.8094</v>
      </c>
      <c r="AC11" s="24">
        <v>22151.3283999999</v>
      </c>
      <c r="AD11" s="24">
        <v>29546.0498</v>
      </c>
      <c r="AE11" s="24">
        <f aca="true" t="shared" si="9" ref="AE11:AJ11">AE12+AE14+AE15+AE16+AE17</f>
        <v>25303.480799999998</v>
      </c>
      <c r="AF11" s="24">
        <f t="shared" si="9"/>
        <v>26526.0278</v>
      </c>
      <c r="AG11" s="24">
        <f t="shared" si="9"/>
        <v>30684.7549</v>
      </c>
      <c r="AH11" s="24">
        <f t="shared" si="9"/>
        <v>29908.919499999996</v>
      </c>
      <c r="AI11" s="24">
        <f t="shared" si="9"/>
        <v>27956.2349</v>
      </c>
      <c r="AJ11" s="24">
        <f t="shared" si="9"/>
        <v>32090.243599999998</v>
      </c>
      <c r="AK11" s="24">
        <f aca="true" t="shared" si="10" ref="AK11:AX11">AK12+AK14+AK15+AK16+AK17</f>
        <v>30210.2441</v>
      </c>
      <c r="AL11" s="24">
        <f t="shared" si="10"/>
        <v>36653.6398</v>
      </c>
      <c r="AM11" s="24">
        <f t="shared" si="10"/>
        <v>40944.3404</v>
      </c>
      <c r="AN11" s="24">
        <f t="shared" si="10"/>
        <v>37172.082800000004</v>
      </c>
      <c r="AO11" s="24">
        <f t="shared" si="10"/>
        <v>45661.615300000005</v>
      </c>
      <c r="AP11" s="24">
        <f t="shared" si="10"/>
        <v>49086.2165</v>
      </c>
      <c r="AQ11" s="24">
        <f t="shared" si="10"/>
        <v>49541.382099999995</v>
      </c>
      <c r="AR11" s="24">
        <f t="shared" si="10"/>
        <v>51484.9046</v>
      </c>
      <c r="AS11" s="24">
        <f t="shared" si="10"/>
        <v>54279.8053</v>
      </c>
      <c r="AT11" s="24">
        <f t="shared" si="10"/>
        <v>53413.5579</v>
      </c>
      <c r="AU11" s="24">
        <f>AU12+AU14+AU15+AU16+AU17</f>
        <v>58754.087300000014</v>
      </c>
      <c r="AV11" s="24">
        <f t="shared" si="10"/>
        <v>52360.2511</v>
      </c>
      <c r="AW11" s="24">
        <f t="shared" si="10"/>
        <v>100172.3857</v>
      </c>
      <c r="AX11" s="24">
        <f t="shared" si="10"/>
        <v>66501.90229999999</v>
      </c>
      <c r="BD11" s="140"/>
      <c r="BE11" s="140"/>
      <c r="BF11" s="4"/>
    </row>
    <row r="12" spans="1:53" s="46" customFormat="1" ht="15">
      <c r="A12" s="73">
        <v>6</v>
      </c>
      <c r="B12" s="114">
        <v>6</v>
      </c>
      <c r="C12" s="8" t="s">
        <v>37</v>
      </c>
      <c r="D12" s="52" t="s">
        <v>38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4.68</v>
      </c>
      <c r="K12" s="74">
        <v>0</v>
      </c>
      <c r="L12" s="74">
        <v>0.81</v>
      </c>
      <c r="M12" s="74">
        <v>0</v>
      </c>
      <c r="N12" s="74">
        <v>1.16</v>
      </c>
      <c r="O12" s="74">
        <v>4.21</v>
      </c>
      <c r="P12" s="74">
        <v>8.94</v>
      </c>
      <c r="Q12" s="74">
        <v>0</v>
      </c>
      <c r="R12" s="74">
        <v>9.3</v>
      </c>
      <c r="S12" s="74">
        <v>13.42</v>
      </c>
      <c r="T12" s="74">
        <v>5.85</v>
      </c>
      <c r="U12" s="75">
        <v>13.558</v>
      </c>
      <c r="V12" s="75">
        <v>15.7304</v>
      </c>
      <c r="W12" s="75">
        <v>8</v>
      </c>
      <c r="X12" s="75">
        <v>8</v>
      </c>
      <c r="Y12" s="75">
        <v>8.1235</v>
      </c>
      <c r="Z12" s="75">
        <v>8</v>
      </c>
      <c r="AA12" s="75">
        <v>8</v>
      </c>
      <c r="AB12" s="19">
        <v>10.2709</v>
      </c>
      <c r="AC12" s="19">
        <v>8</v>
      </c>
      <c r="AD12" s="19">
        <v>8</v>
      </c>
      <c r="AE12" s="19">
        <v>14.5704</v>
      </c>
      <c r="AF12" s="19">
        <v>8</v>
      </c>
      <c r="AG12" s="19">
        <v>10</v>
      </c>
      <c r="AH12" s="19">
        <v>8</v>
      </c>
      <c r="AI12" s="19">
        <v>10</v>
      </c>
      <c r="AJ12" s="19">
        <v>20</v>
      </c>
      <c r="AK12" s="19">
        <v>27.8431</v>
      </c>
      <c r="AL12" s="19">
        <v>24</v>
      </c>
      <c r="AM12" s="19">
        <v>30</v>
      </c>
      <c r="AN12" s="19">
        <v>16.6094</v>
      </c>
      <c r="AO12" s="19">
        <v>30</v>
      </c>
      <c r="AP12" s="19">
        <v>20</v>
      </c>
      <c r="AQ12" s="19">
        <v>25</v>
      </c>
      <c r="AR12" s="19">
        <v>20.1254</v>
      </c>
      <c r="AS12" s="19">
        <v>25</v>
      </c>
      <c r="AT12" s="19">
        <v>25</v>
      </c>
      <c r="AU12" s="19">
        <v>20.4186</v>
      </c>
      <c r="AV12" s="45">
        <v>30</v>
      </c>
      <c r="AW12" s="19">
        <v>20</v>
      </c>
      <c r="AX12" s="19">
        <v>20</v>
      </c>
      <c r="AY12" s="50"/>
      <c r="AZ12" s="50"/>
      <c r="BA12" s="50"/>
    </row>
    <row r="13" spans="1:53" s="46" customFormat="1" ht="15">
      <c r="A13" s="73">
        <v>7</v>
      </c>
      <c r="B13" s="109">
        <v>7</v>
      </c>
      <c r="C13" s="8" t="s">
        <v>39</v>
      </c>
      <c r="D13" s="52" t="s">
        <v>133</v>
      </c>
      <c r="E13" s="74">
        <v>6986.5507</v>
      </c>
      <c r="F13" s="74">
        <v>11414.9571</v>
      </c>
      <c r="G13" s="74">
        <v>10334.6723</v>
      </c>
      <c r="H13" s="74">
        <v>13287.7436</v>
      </c>
      <c r="I13" s="74">
        <v>17236.3614</v>
      </c>
      <c r="J13" s="74">
        <v>18604.4793</v>
      </c>
      <c r="K13" s="74">
        <v>11791.4028</v>
      </c>
      <c r="L13" s="74">
        <v>5495.2964</v>
      </c>
      <c r="M13" s="74">
        <v>4222.1436</v>
      </c>
      <c r="N13" s="74">
        <v>5063.3355</v>
      </c>
      <c r="O13" s="74">
        <v>7477.86</v>
      </c>
      <c r="P13" s="74">
        <v>8796.43</v>
      </c>
      <c r="Q13" s="74">
        <v>10231.04</v>
      </c>
      <c r="R13" s="74">
        <v>8132.91</v>
      </c>
      <c r="S13" s="19"/>
      <c r="T13" s="19"/>
      <c r="U13" s="19"/>
      <c r="V13" s="19"/>
      <c r="W13" s="19"/>
      <c r="X13" s="75"/>
      <c r="Y13" s="75"/>
      <c r="Z13" s="75"/>
      <c r="AA13" s="75"/>
      <c r="AB13" s="75"/>
      <c r="AC13" s="19"/>
      <c r="AD13" s="19"/>
      <c r="AE13" s="19"/>
      <c r="AF13" s="19"/>
      <c r="AG13" s="19">
        <v>65401.2234</v>
      </c>
      <c r="AH13" s="19">
        <v>60998.1661</v>
      </c>
      <c r="AI13" s="19">
        <v>44011.9703</v>
      </c>
      <c r="AJ13" s="48">
        <v>44778.5863</v>
      </c>
      <c r="AK13" s="48">
        <v>43888.8505</v>
      </c>
      <c r="AL13" s="48">
        <v>32070.0216</v>
      </c>
      <c r="AM13" s="48">
        <v>31471.0477</v>
      </c>
      <c r="AN13" s="48">
        <v>28556.566</v>
      </c>
      <c r="AO13" s="48">
        <v>40878.8228</v>
      </c>
      <c r="AP13" s="19">
        <v>41409.5939</v>
      </c>
      <c r="AQ13" s="19">
        <v>43268.8796</v>
      </c>
      <c r="AR13" s="19">
        <v>37846.8114</v>
      </c>
      <c r="AS13" s="19">
        <v>44682.6909</v>
      </c>
      <c r="AT13" s="19">
        <v>44689.548</v>
      </c>
      <c r="AU13" s="19">
        <v>46173.7187</v>
      </c>
      <c r="AV13" s="45">
        <v>45281.4945</v>
      </c>
      <c r="AW13" s="19">
        <v>91261.7045</v>
      </c>
      <c r="AX13" s="19">
        <v>61904.132</v>
      </c>
      <c r="AY13" s="50"/>
      <c r="AZ13" s="50"/>
      <c r="BA13" s="50"/>
    </row>
    <row r="14" spans="1:53" s="46" customFormat="1" ht="15">
      <c r="A14" s="73"/>
      <c r="B14" s="109" t="s">
        <v>126</v>
      </c>
      <c r="C14" s="8"/>
      <c r="D14" s="52" t="s">
        <v>134</v>
      </c>
      <c r="E14" s="74">
        <v>6986.5507</v>
      </c>
      <c r="F14" s="74">
        <v>11414.9571</v>
      </c>
      <c r="G14" s="74">
        <v>10334.6723</v>
      </c>
      <c r="H14" s="74">
        <v>13287.7436</v>
      </c>
      <c r="I14" s="74">
        <v>17236.3614</v>
      </c>
      <c r="J14" s="74">
        <v>18604.4793</v>
      </c>
      <c r="K14" s="74">
        <v>11791.4028</v>
      </c>
      <c r="L14" s="74">
        <v>5495.2964</v>
      </c>
      <c r="M14" s="74">
        <v>4222.1436</v>
      </c>
      <c r="N14" s="74">
        <v>5063.3355</v>
      </c>
      <c r="O14" s="74">
        <v>7477.86</v>
      </c>
      <c r="P14" s="74">
        <v>8796.43</v>
      </c>
      <c r="Q14" s="74">
        <v>10231.04</v>
      </c>
      <c r="R14" s="74">
        <v>8132.91</v>
      </c>
      <c r="S14" s="74">
        <v>7977.35</v>
      </c>
      <c r="T14" s="74">
        <v>10198.89</v>
      </c>
      <c r="U14" s="75">
        <v>6186.94</v>
      </c>
      <c r="V14" s="75">
        <v>5918.402</v>
      </c>
      <c r="W14" s="75">
        <v>12489.8849</v>
      </c>
      <c r="X14" s="75">
        <v>12561.1525</v>
      </c>
      <c r="Y14" s="75">
        <v>9954.9999</v>
      </c>
      <c r="Z14" s="75">
        <v>15437.2317</v>
      </c>
      <c r="AA14" s="75">
        <v>14400.3914</v>
      </c>
      <c r="AB14" s="19">
        <v>14491.4437</v>
      </c>
      <c r="AC14" s="19">
        <v>19029.1684</v>
      </c>
      <c r="AD14" s="19">
        <v>18411.3878</v>
      </c>
      <c r="AE14" s="19">
        <v>18140.8157</v>
      </c>
      <c r="AF14" s="19">
        <v>22156.9952</v>
      </c>
      <c r="AG14" s="19">
        <v>22436.58</v>
      </c>
      <c r="AH14" s="19">
        <v>20964.7404</v>
      </c>
      <c r="AI14" s="19">
        <v>23878.73</v>
      </c>
      <c r="AJ14" s="48">
        <v>22406.3913</v>
      </c>
      <c r="AK14" s="48">
        <v>21516.6555</v>
      </c>
      <c r="AL14" s="48">
        <v>17070.021599999996</v>
      </c>
      <c r="AM14" s="48">
        <v>16471.047700000003</v>
      </c>
      <c r="AN14" s="48">
        <v>13556.565999999999</v>
      </c>
      <c r="AO14" s="48">
        <v>25878.8228</v>
      </c>
      <c r="AP14" s="19">
        <v>26409.593900000003</v>
      </c>
      <c r="AQ14" s="19">
        <v>28546.9188</v>
      </c>
      <c r="AR14" s="19">
        <v>22846.811400000002</v>
      </c>
      <c r="AS14" s="19">
        <v>29960.7301</v>
      </c>
      <c r="AT14" s="19">
        <v>29967.587199999998</v>
      </c>
      <c r="AU14" s="19">
        <v>31451.75790000001</v>
      </c>
      <c r="AV14" s="45">
        <v>45281.4945</v>
      </c>
      <c r="AW14" s="19">
        <v>91261.7045</v>
      </c>
      <c r="AX14" s="19">
        <v>61904.132</v>
      </c>
      <c r="AY14" s="49"/>
      <c r="AZ14" s="49"/>
      <c r="BA14" s="50"/>
    </row>
    <row r="15" spans="1:53" s="46" customFormat="1" ht="15">
      <c r="A15" s="73">
        <v>8</v>
      </c>
      <c r="B15" s="109">
        <v>8</v>
      </c>
      <c r="C15" s="8" t="s">
        <v>40</v>
      </c>
      <c r="D15" s="52" t="s">
        <v>41</v>
      </c>
      <c r="E15" s="74">
        <v>80.4514</v>
      </c>
      <c r="F15" s="74">
        <v>120.044</v>
      </c>
      <c r="G15" s="74">
        <v>123.8007</v>
      </c>
      <c r="H15" s="74">
        <v>69.2435</v>
      </c>
      <c r="I15" s="74">
        <v>125.2375</v>
      </c>
      <c r="J15" s="74">
        <v>158.9784</v>
      </c>
      <c r="K15" s="74">
        <v>124.6268</v>
      </c>
      <c r="L15" s="74">
        <v>237.6053</v>
      </c>
      <c r="M15" s="74">
        <v>513.8995</v>
      </c>
      <c r="N15" s="74">
        <v>1780.7298</v>
      </c>
      <c r="O15" s="74">
        <v>89.24</v>
      </c>
      <c r="P15" s="74">
        <v>112</v>
      </c>
      <c r="Q15" s="74">
        <v>111.11</v>
      </c>
      <c r="R15" s="74">
        <v>221.59</v>
      </c>
      <c r="S15" s="74">
        <v>318.4034</v>
      </c>
      <c r="T15" s="74">
        <v>167.79</v>
      </c>
      <c r="U15" s="75">
        <v>1217.4972</v>
      </c>
      <c r="V15" s="75">
        <v>1229.3095</v>
      </c>
      <c r="W15" s="75">
        <v>151.1786</v>
      </c>
      <c r="X15" s="75">
        <v>2110.636</v>
      </c>
      <c r="Y15" s="75">
        <v>1101.56</v>
      </c>
      <c r="Z15" s="75">
        <v>191.1969</v>
      </c>
      <c r="AA15" s="75">
        <v>337.84</v>
      </c>
      <c r="AB15" s="19">
        <v>315.53</v>
      </c>
      <c r="AC15" s="19">
        <v>151.4337</v>
      </c>
      <c r="AD15" s="19">
        <v>1020.6606</v>
      </c>
      <c r="AE15" s="19">
        <v>1004.4437</v>
      </c>
      <c r="AF15" s="19">
        <v>903.535</v>
      </c>
      <c r="AG15" s="19">
        <v>1438.6593</v>
      </c>
      <c r="AH15" s="19">
        <v>1447.3353</v>
      </c>
      <c r="AI15" s="19">
        <v>132.7318</v>
      </c>
      <c r="AJ15" s="48">
        <v>1742.9217</v>
      </c>
      <c r="AK15" s="48">
        <v>1713.5246</v>
      </c>
      <c r="AL15" s="48">
        <v>15133.6578</v>
      </c>
      <c r="AM15" s="48">
        <v>15124.3326</v>
      </c>
      <c r="AN15" s="48">
        <v>15133.4107</v>
      </c>
      <c r="AO15" s="48">
        <v>15734.2476</v>
      </c>
      <c r="AP15" s="19">
        <v>15662.3593</v>
      </c>
      <c r="AQ15" s="19">
        <v>15569.7057</v>
      </c>
      <c r="AR15" s="19">
        <v>15158.4156</v>
      </c>
      <c r="AS15" s="19">
        <v>16192.509</v>
      </c>
      <c r="AT15" s="19">
        <v>15824.5768</v>
      </c>
      <c r="AU15" s="19">
        <v>15669.7519</v>
      </c>
      <c r="AV15" s="45">
        <v>751.5617</v>
      </c>
      <c r="AW15" s="48">
        <v>390.9812</v>
      </c>
      <c r="AX15" s="48">
        <v>655.1862</v>
      </c>
      <c r="AY15" s="49"/>
      <c r="AZ15" s="49"/>
      <c r="BA15" s="49"/>
    </row>
    <row r="16" spans="1:53" s="46" customFormat="1" ht="15">
      <c r="A16" s="47">
        <v>9</v>
      </c>
      <c r="B16" s="109">
        <v>9</v>
      </c>
      <c r="C16" s="8" t="s">
        <v>42</v>
      </c>
      <c r="D16" s="52" t="s">
        <v>43</v>
      </c>
      <c r="E16" s="74">
        <v>1418.8009</v>
      </c>
      <c r="F16" s="74">
        <v>1574.7833</v>
      </c>
      <c r="G16" s="74">
        <v>1141.1409</v>
      </c>
      <c r="H16" s="74">
        <v>884.1588</v>
      </c>
      <c r="I16" s="74">
        <v>1277.04</v>
      </c>
      <c r="J16" s="74">
        <v>1436.9568</v>
      </c>
      <c r="K16" s="74">
        <v>911.2085</v>
      </c>
      <c r="L16" s="74">
        <v>853.2003</v>
      </c>
      <c r="M16" s="74">
        <v>1800.1391</v>
      </c>
      <c r="N16" s="74">
        <v>-730.4443</v>
      </c>
      <c r="O16" s="74">
        <v>2472.78</v>
      </c>
      <c r="P16" s="74">
        <v>4241.02</v>
      </c>
      <c r="Q16" s="74">
        <v>1590.41</v>
      </c>
      <c r="R16" s="74">
        <v>2340.41</v>
      </c>
      <c r="S16" s="74">
        <v>12.9211</v>
      </c>
      <c r="T16" s="74">
        <v>1438.08</v>
      </c>
      <c r="U16" s="75">
        <v>5053.3633</v>
      </c>
      <c r="V16" s="75">
        <v>1259.6615</v>
      </c>
      <c r="W16" s="75">
        <v>1275.9571</v>
      </c>
      <c r="X16" s="75">
        <v>3575.5887</v>
      </c>
      <c r="Y16" s="75">
        <v>3207.99</v>
      </c>
      <c r="Z16" s="75">
        <v>2051.4442</v>
      </c>
      <c r="AA16" s="75">
        <v>7550.13</v>
      </c>
      <c r="AB16" s="19">
        <v>4862.5648</v>
      </c>
      <c r="AC16" s="19">
        <v>2962.7263</v>
      </c>
      <c r="AD16" s="19">
        <v>9806.0014</v>
      </c>
      <c r="AE16" s="19">
        <v>5843.651</v>
      </c>
      <c r="AF16" s="19">
        <v>3457.4976</v>
      </c>
      <c r="AG16" s="19">
        <v>6799.5156</v>
      </c>
      <c r="AH16" s="19">
        <v>7488.8438</v>
      </c>
      <c r="AI16" s="19">
        <v>3934.7731</v>
      </c>
      <c r="AJ16" s="19">
        <v>7920.9306</v>
      </c>
      <c r="AK16" s="19">
        <v>6952.2209</v>
      </c>
      <c r="AL16" s="19">
        <v>4425.9604</v>
      </c>
      <c r="AM16" s="19">
        <v>9318.9601</v>
      </c>
      <c r="AN16" s="19">
        <v>8465.4967</v>
      </c>
      <c r="AO16" s="19">
        <v>4018.5449</v>
      </c>
      <c r="AP16" s="19">
        <v>6994.2633</v>
      </c>
      <c r="AQ16" s="19">
        <v>5399.7576</v>
      </c>
      <c r="AR16" s="19">
        <v>13459.5522</v>
      </c>
      <c r="AS16" s="19">
        <v>8101.5662</v>
      </c>
      <c r="AT16" s="19">
        <v>7596.3939</v>
      </c>
      <c r="AU16" s="19">
        <v>11612.1589</v>
      </c>
      <c r="AV16" s="45">
        <v>6297.1949</v>
      </c>
      <c r="AW16" s="19">
        <v>8499.7</v>
      </c>
      <c r="AX16" s="19">
        <v>3422.5841</v>
      </c>
      <c r="AY16" s="50"/>
      <c r="AZ16" s="50"/>
      <c r="BA16" s="50"/>
    </row>
    <row r="17" spans="1:53" s="46" customFormat="1" ht="15">
      <c r="A17" s="47">
        <v>10</v>
      </c>
      <c r="B17" s="109">
        <v>10</v>
      </c>
      <c r="C17" s="8" t="s">
        <v>44</v>
      </c>
      <c r="D17" s="52" t="s">
        <v>45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165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300</v>
      </c>
      <c r="AA17" s="75">
        <v>300</v>
      </c>
      <c r="AB17" s="19">
        <v>0</v>
      </c>
      <c r="AC17" s="19">
        <v>0</v>
      </c>
      <c r="AD17" s="19">
        <v>300</v>
      </c>
      <c r="AE17" s="19">
        <v>300</v>
      </c>
      <c r="AF17" s="19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500</v>
      </c>
      <c r="AY17" s="50"/>
      <c r="AZ17" s="50"/>
      <c r="BA17" s="50"/>
    </row>
    <row r="18" spans="1:53" s="17" customFormat="1" ht="15">
      <c r="A18" s="33">
        <v>11</v>
      </c>
      <c r="B18" s="115">
        <v>11</v>
      </c>
      <c r="C18" s="116" t="s">
        <v>46</v>
      </c>
      <c r="D18" s="117" t="s">
        <v>47</v>
      </c>
      <c r="E18" s="80">
        <f aca="true" t="shared" si="11" ref="E18:R18">E4+E10</f>
        <v>17065.079400000002</v>
      </c>
      <c r="F18" s="80">
        <f t="shared" si="11"/>
        <v>22899.3895</v>
      </c>
      <c r="G18" s="80">
        <f t="shared" si="11"/>
        <v>24001.3917</v>
      </c>
      <c r="H18" s="80">
        <f t="shared" si="11"/>
        <v>26394.438000000002</v>
      </c>
      <c r="I18" s="80">
        <f t="shared" si="11"/>
        <v>31720.4942</v>
      </c>
      <c r="J18" s="80">
        <f t="shared" si="11"/>
        <v>35628.9438</v>
      </c>
      <c r="K18" s="80">
        <f t="shared" si="11"/>
        <v>30590.8246</v>
      </c>
      <c r="L18" s="80">
        <f t="shared" si="11"/>
        <v>27426.103</v>
      </c>
      <c r="M18" s="80">
        <f t="shared" si="11"/>
        <v>32128.363300000005</v>
      </c>
      <c r="N18" s="80">
        <f t="shared" si="11"/>
        <v>36895.4048</v>
      </c>
      <c r="O18" s="80">
        <f t="shared" si="11"/>
        <v>43677.94</v>
      </c>
      <c r="P18" s="80">
        <f t="shared" si="11"/>
        <v>48543.4</v>
      </c>
      <c r="Q18" s="80">
        <f t="shared" si="11"/>
        <v>54396.05</v>
      </c>
      <c r="R18" s="80">
        <f t="shared" si="11"/>
        <v>56693.18</v>
      </c>
      <c r="S18" s="80"/>
      <c r="T18" s="80"/>
      <c r="U18" s="81"/>
      <c r="V18" s="81"/>
      <c r="W18" s="81"/>
      <c r="X18" s="81"/>
      <c r="Y18" s="21"/>
      <c r="Z18" s="81"/>
      <c r="AA18" s="21"/>
      <c r="AB18" s="21"/>
      <c r="AC18" s="21"/>
      <c r="AD18" s="21"/>
      <c r="AE18" s="21"/>
      <c r="AF18" s="21">
        <f aca="true" t="shared" si="12" ref="AF18:AL18">AF10+AF4</f>
        <v>111361.664</v>
      </c>
      <c r="AG18" s="21">
        <f t="shared" si="12"/>
        <v>180439.87814000002</v>
      </c>
      <c r="AH18" s="21">
        <f t="shared" si="12"/>
        <v>170227.46600000001</v>
      </c>
      <c r="AI18" s="21">
        <f t="shared" si="12"/>
        <v>171340.00089999998</v>
      </c>
      <c r="AJ18" s="21">
        <f t="shared" si="12"/>
        <v>170890.1977</v>
      </c>
      <c r="AK18" s="21">
        <f t="shared" si="12"/>
        <v>161608.436</v>
      </c>
      <c r="AL18" s="21">
        <f t="shared" si="12"/>
        <v>181815.7072</v>
      </c>
      <c r="AM18" s="21">
        <f aca="true" t="shared" si="13" ref="AM18:AX18">AM10+AM4</f>
        <v>190636.874</v>
      </c>
      <c r="AN18" s="21">
        <f t="shared" si="13"/>
        <v>179479.2611</v>
      </c>
      <c r="AO18" s="21">
        <f t="shared" si="13"/>
        <v>212325.1194</v>
      </c>
      <c r="AP18" s="21">
        <f t="shared" si="13"/>
        <v>212270.2227</v>
      </c>
      <c r="AQ18" s="21">
        <f t="shared" si="13"/>
        <v>231713.01739999998</v>
      </c>
      <c r="AR18" s="21">
        <f t="shared" si="13"/>
        <v>204357.92469999997</v>
      </c>
      <c r="AS18" s="21">
        <f t="shared" si="13"/>
        <v>233006.40029999998</v>
      </c>
      <c r="AT18" s="21">
        <f t="shared" si="13"/>
        <v>224851.07929999998</v>
      </c>
      <c r="AU18" s="21">
        <f t="shared" si="13"/>
        <v>213589.8522</v>
      </c>
      <c r="AV18" s="21">
        <f t="shared" si="13"/>
        <v>225764.6726</v>
      </c>
      <c r="AW18" s="21">
        <f t="shared" si="13"/>
        <v>248152.56310000003</v>
      </c>
      <c r="AX18" s="21">
        <f t="shared" si="13"/>
        <v>250832.02739999996</v>
      </c>
      <c r="AY18" s="16"/>
      <c r="AZ18" s="16"/>
      <c r="BA18" s="16"/>
    </row>
    <row r="19" spans="1:53" s="17" customFormat="1" ht="15">
      <c r="A19" s="33"/>
      <c r="B19" s="115" t="s">
        <v>131</v>
      </c>
      <c r="C19" s="116"/>
      <c r="D19" s="117" t="s">
        <v>128</v>
      </c>
      <c r="E19" s="80">
        <v>17065.079400000002</v>
      </c>
      <c r="F19" s="80">
        <v>22899.3895</v>
      </c>
      <c r="G19" s="80">
        <v>24001.3917</v>
      </c>
      <c r="H19" s="80">
        <v>26394.438000000002</v>
      </c>
      <c r="I19" s="80">
        <v>31720.4942</v>
      </c>
      <c r="J19" s="80">
        <v>35628.9438</v>
      </c>
      <c r="K19" s="80">
        <v>30590.8246</v>
      </c>
      <c r="L19" s="80">
        <v>27426.103</v>
      </c>
      <c r="M19" s="80">
        <v>32128.363300000005</v>
      </c>
      <c r="N19" s="80">
        <v>36895.4048</v>
      </c>
      <c r="O19" s="80">
        <v>43677.94</v>
      </c>
      <c r="P19" s="80">
        <v>48543.4</v>
      </c>
      <c r="Q19" s="80">
        <v>54396.05</v>
      </c>
      <c r="R19" s="80">
        <v>56693.18</v>
      </c>
      <c r="S19" s="80">
        <v>54250.2845</v>
      </c>
      <c r="T19" s="80">
        <v>64097.969999999994</v>
      </c>
      <c r="U19" s="81">
        <v>68592.4785</v>
      </c>
      <c r="V19" s="81">
        <v>65433.8668</v>
      </c>
      <c r="W19" s="81">
        <v>77071.8306</v>
      </c>
      <c r="X19" s="81">
        <v>86739.2405</v>
      </c>
      <c r="Y19" s="81">
        <v>81185.6834</v>
      </c>
      <c r="Z19" s="81">
        <v>95208.4764</v>
      </c>
      <c r="AA19" s="21">
        <v>99877.3014</v>
      </c>
      <c r="AB19" s="21">
        <v>94150.184</v>
      </c>
      <c r="AC19" s="21">
        <v>128275.9984</v>
      </c>
      <c r="AD19" s="21">
        <v>126214.37770000001</v>
      </c>
      <c r="AE19" s="21">
        <f aca="true" t="shared" si="14" ref="AE19:AL19">AE11+AE4</f>
        <v>116630.39060000001</v>
      </c>
      <c r="AF19" s="21">
        <f t="shared" si="14"/>
        <v>137887.6918</v>
      </c>
      <c r="AG19" s="21">
        <f t="shared" si="14"/>
        <v>137475.23474</v>
      </c>
      <c r="AH19" s="21">
        <f t="shared" si="14"/>
        <v>130194.0403</v>
      </c>
      <c r="AI19" s="21">
        <f t="shared" si="14"/>
        <v>151206.7606</v>
      </c>
      <c r="AJ19" s="21">
        <f>AJ11+AJ4</f>
        <v>148518.00269999998</v>
      </c>
      <c r="AK19" s="21">
        <f>AK11+AK4</f>
        <v>139236.241</v>
      </c>
      <c r="AL19" s="21">
        <f t="shared" si="14"/>
        <v>166815.7072</v>
      </c>
      <c r="AM19" s="21">
        <f>AM11+AM4</f>
        <v>175636.874</v>
      </c>
      <c r="AN19" s="21">
        <f aca="true" t="shared" si="15" ref="AN19:AX19">AN4+AN11</f>
        <v>164479.2611</v>
      </c>
      <c r="AO19" s="21">
        <f t="shared" si="15"/>
        <v>197325.1194</v>
      </c>
      <c r="AP19" s="21">
        <f t="shared" si="15"/>
        <v>197270.2227</v>
      </c>
      <c r="AQ19" s="21">
        <f t="shared" si="15"/>
        <v>216991.05659999998</v>
      </c>
      <c r="AR19" s="21">
        <f t="shared" si="15"/>
        <v>189357.9247</v>
      </c>
      <c r="AS19" s="21">
        <f t="shared" si="15"/>
        <v>218284.4395</v>
      </c>
      <c r="AT19" s="21">
        <f t="shared" si="15"/>
        <v>210129.11849999998</v>
      </c>
      <c r="AU19" s="21">
        <f t="shared" si="15"/>
        <v>198867.89140000002</v>
      </c>
      <c r="AV19" s="21">
        <f t="shared" si="15"/>
        <v>225764.6726</v>
      </c>
      <c r="AW19" s="21">
        <f t="shared" si="15"/>
        <v>248152.56310000003</v>
      </c>
      <c r="AX19" s="21">
        <f t="shared" si="15"/>
        <v>250832.02739999996</v>
      </c>
      <c r="AY19" s="16"/>
      <c r="AZ19" s="16"/>
      <c r="BA19" s="16"/>
    </row>
    <row r="20" spans="1:53" s="17" customFormat="1" ht="15">
      <c r="A20" s="33">
        <v>12</v>
      </c>
      <c r="B20" s="115">
        <v>12</v>
      </c>
      <c r="C20" s="116" t="s">
        <v>48</v>
      </c>
      <c r="D20" s="117" t="s">
        <v>49</v>
      </c>
      <c r="E20" s="80">
        <f aca="true" t="shared" si="16" ref="E20:AA20">E21+E22</f>
        <v>13772.0307</v>
      </c>
      <c r="F20" s="80">
        <f t="shared" si="16"/>
        <v>19057.2827</v>
      </c>
      <c r="G20" s="80">
        <f t="shared" si="16"/>
        <v>20678.9615</v>
      </c>
      <c r="H20" s="80">
        <f t="shared" si="16"/>
        <v>22253.6365</v>
      </c>
      <c r="I20" s="80">
        <f t="shared" si="16"/>
        <v>27509.6351</v>
      </c>
      <c r="J20" s="80">
        <f t="shared" si="16"/>
        <v>29472.458</v>
      </c>
      <c r="K20" s="80">
        <f t="shared" si="16"/>
        <v>23952.729600000002</v>
      </c>
      <c r="L20" s="80">
        <f t="shared" si="16"/>
        <v>19452.7261</v>
      </c>
      <c r="M20" s="80">
        <f t="shared" si="16"/>
        <v>23090.8753</v>
      </c>
      <c r="N20" s="80">
        <f t="shared" si="16"/>
        <v>26829.3226</v>
      </c>
      <c r="O20" s="80">
        <f t="shared" si="16"/>
        <v>30778.13</v>
      </c>
      <c r="P20" s="80">
        <f t="shared" si="16"/>
        <v>36181.090000000004</v>
      </c>
      <c r="Q20" s="80">
        <f t="shared" si="16"/>
        <v>39639.18</v>
      </c>
      <c r="R20" s="80">
        <f t="shared" si="16"/>
        <v>41025.64</v>
      </c>
      <c r="S20" s="80">
        <f>S21+S22</f>
        <v>39530.8644</v>
      </c>
      <c r="T20" s="80">
        <f t="shared" si="16"/>
        <v>44712.6124</v>
      </c>
      <c r="U20" s="81">
        <f t="shared" si="16"/>
        <v>45733.951400000005</v>
      </c>
      <c r="V20" s="81">
        <f t="shared" si="16"/>
        <v>44802.58500000001</v>
      </c>
      <c r="W20" s="81">
        <f t="shared" si="16"/>
        <v>52846.7431</v>
      </c>
      <c r="X20" s="81">
        <f t="shared" si="16"/>
        <v>56932.1611</v>
      </c>
      <c r="Y20" s="81">
        <f>Y21+Y22</f>
        <v>54104.64</v>
      </c>
      <c r="Z20" s="81">
        <f t="shared" si="16"/>
        <v>63055.686200000004</v>
      </c>
      <c r="AA20" s="21">
        <f t="shared" si="16"/>
        <v>64980.93</v>
      </c>
      <c r="AB20" s="21">
        <f>AB21+AB22</f>
        <v>62395.8707</v>
      </c>
      <c r="AC20" s="21">
        <v>74311.633</v>
      </c>
      <c r="AD20" s="21">
        <f>AD21+AD22+300</f>
        <v>74600.3818</v>
      </c>
      <c r="AE20" s="21">
        <f aca="true" t="shared" si="17" ref="AE20:AJ20">AE21+AE22</f>
        <v>72428.6121</v>
      </c>
      <c r="AF20" s="21">
        <f t="shared" si="17"/>
        <v>80390.6176</v>
      </c>
      <c r="AG20" s="21">
        <f t="shared" si="17"/>
        <v>81166.8984</v>
      </c>
      <c r="AH20" s="21">
        <f t="shared" si="17"/>
        <v>79558.3714</v>
      </c>
      <c r="AI20" s="21">
        <f t="shared" si="17"/>
        <v>83787.77279999999</v>
      </c>
      <c r="AJ20" s="21">
        <f t="shared" si="17"/>
        <v>88009.5343</v>
      </c>
      <c r="AK20" s="21"/>
      <c r="AL20" s="21"/>
      <c r="AM20" s="43"/>
      <c r="AN20" s="43"/>
      <c r="AO20" s="43"/>
      <c r="AP20" s="21"/>
      <c r="AQ20" s="21"/>
      <c r="AR20" s="21"/>
      <c r="AS20" s="21"/>
      <c r="AT20" s="21"/>
      <c r="AU20" s="21"/>
      <c r="AV20" s="21"/>
      <c r="AW20" s="21"/>
      <c r="AX20" s="21"/>
      <c r="AY20" s="16"/>
      <c r="AZ20" s="16"/>
      <c r="BA20" s="16"/>
    </row>
    <row r="21" spans="1:53" s="46" customFormat="1" ht="15">
      <c r="A21" s="73">
        <v>13</v>
      </c>
      <c r="B21" s="109">
        <v>13</v>
      </c>
      <c r="C21" s="8" t="s">
        <v>50</v>
      </c>
      <c r="D21" s="52" t="s">
        <v>51</v>
      </c>
      <c r="E21" s="74">
        <v>10132.045</v>
      </c>
      <c r="F21" s="74">
        <v>11786.6466</v>
      </c>
      <c r="G21" s="74">
        <v>13150.0352</v>
      </c>
      <c r="H21" s="74">
        <v>13762.5214</v>
      </c>
      <c r="I21" s="74">
        <v>14743.6437</v>
      </c>
      <c r="J21" s="74">
        <v>16617.1162</v>
      </c>
      <c r="K21" s="74">
        <v>17164.2216</v>
      </c>
      <c r="L21" s="74">
        <v>18367.6754</v>
      </c>
      <c r="M21" s="74">
        <v>21153.6833</v>
      </c>
      <c r="N21" s="74">
        <v>23993.9777</v>
      </c>
      <c r="O21" s="74">
        <v>28524.99</v>
      </c>
      <c r="P21" s="74">
        <v>33845.3</v>
      </c>
      <c r="Q21" s="74">
        <v>35809.91</v>
      </c>
      <c r="R21" s="74">
        <v>37659.09</v>
      </c>
      <c r="S21" s="74">
        <v>36120.6817</v>
      </c>
      <c r="T21" s="74">
        <v>41223.79</v>
      </c>
      <c r="U21" s="75">
        <v>42155.6851</v>
      </c>
      <c r="V21" s="75">
        <v>41237.781</v>
      </c>
      <c r="W21" s="75">
        <v>48100.0218</v>
      </c>
      <c r="X21" s="75">
        <v>52049.9769</v>
      </c>
      <c r="Y21" s="75">
        <v>49226.49</v>
      </c>
      <c r="Z21" s="75">
        <v>58935.0014</v>
      </c>
      <c r="AA21" s="75">
        <v>60693.44</v>
      </c>
      <c r="AB21" s="19">
        <v>58145.2584</v>
      </c>
      <c r="AC21" s="19">
        <v>69301.7544</v>
      </c>
      <c r="AD21" s="19">
        <v>69268.2656</v>
      </c>
      <c r="AE21" s="19">
        <v>67098.0879</v>
      </c>
      <c r="AF21" s="19">
        <v>75560.7274</v>
      </c>
      <c r="AG21" s="19">
        <v>76326.8661</v>
      </c>
      <c r="AH21" s="19">
        <v>74601.3548</v>
      </c>
      <c r="AI21" s="19">
        <v>79054.3191</v>
      </c>
      <c r="AJ21" s="19">
        <v>82855.7999</v>
      </c>
      <c r="AK21" s="19">
        <v>79657.5899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50"/>
      <c r="AZ21" s="50"/>
      <c r="BA21" s="50"/>
    </row>
    <row r="22" spans="1:53" s="46" customFormat="1" ht="15">
      <c r="A22" s="73">
        <v>14</v>
      </c>
      <c r="B22" s="109">
        <v>14</v>
      </c>
      <c r="C22" s="8" t="s">
        <v>52</v>
      </c>
      <c r="D22" s="118" t="s">
        <v>101</v>
      </c>
      <c r="E22" s="82">
        <f aca="true" t="shared" si="18" ref="E22:W22">E23+E24+E25</f>
        <v>3639.9856999999997</v>
      </c>
      <c r="F22" s="82">
        <f t="shared" si="18"/>
        <v>7270.6361</v>
      </c>
      <c r="G22" s="82">
        <f t="shared" si="18"/>
        <v>7528.9263</v>
      </c>
      <c r="H22" s="82">
        <f t="shared" si="18"/>
        <v>8491.1151</v>
      </c>
      <c r="I22" s="82">
        <f t="shared" si="18"/>
        <v>12765.9914</v>
      </c>
      <c r="J22" s="82">
        <f t="shared" si="18"/>
        <v>12855.3418</v>
      </c>
      <c r="K22" s="82">
        <f t="shared" si="18"/>
        <v>6788.508000000001</v>
      </c>
      <c r="L22" s="82">
        <f t="shared" si="18"/>
        <v>1085.0507</v>
      </c>
      <c r="M22" s="82">
        <f t="shared" si="18"/>
        <v>1937.192</v>
      </c>
      <c r="N22" s="82">
        <f t="shared" si="18"/>
        <v>2835.3448999999996</v>
      </c>
      <c r="O22" s="82">
        <f t="shared" si="18"/>
        <v>2253.1400000000003</v>
      </c>
      <c r="P22" s="82">
        <f t="shared" si="18"/>
        <v>2335.79</v>
      </c>
      <c r="Q22" s="82">
        <f t="shared" si="18"/>
        <v>3829.27</v>
      </c>
      <c r="R22" s="82">
        <f t="shared" si="18"/>
        <v>3366.55</v>
      </c>
      <c r="S22" s="82">
        <f t="shared" si="18"/>
        <v>3410.1827000000003</v>
      </c>
      <c r="T22" s="82">
        <f t="shared" si="18"/>
        <v>3488.8224000000005</v>
      </c>
      <c r="U22" s="83">
        <f t="shared" si="18"/>
        <v>3578.2663000000002</v>
      </c>
      <c r="V22" s="83">
        <f>V23+V24+V25</f>
        <v>3564.804</v>
      </c>
      <c r="W22" s="83">
        <f t="shared" si="18"/>
        <v>4746.721299999999</v>
      </c>
      <c r="X22" s="83">
        <f>X23+X24+X25</f>
        <v>4882.1842</v>
      </c>
      <c r="Y22" s="83">
        <v>4878.15</v>
      </c>
      <c r="Z22" s="83">
        <f>Z23+Z24+Z25</f>
        <v>4120.6848</v>
      </c>
      <c r="AA22" s="83">
        <v>4287.49</v>
      </c>
      <c r="AB22" s="45">
        <f>AB23+AB24+AB25</f>
        <v>4250.6123</v>
      </c>
      <c r="AC22" s="45">
        <v>5009.8786</v>
      </c>
      <c r="AD22" s="45">
        <f>AD23+AD24+AD25</f>
        <v>5032.1161999999995</v>
      </c>
      <c r="AE22" s="45">
        <f aca="true" t="shared" si="19" ref="AE22:AK22">AE23+AE24+AE25+AE26</f>
        <v>5330.524200000001</v>
      </c>
      <c r="AF22" s="45">
        <f t="shared" si="19"/>
        <v>4829.890200000001</v>
      </c>
      <c r="AG22" s="45">
        <f t="shared" si="19"/>
        <v>4840.0323</v>
      </c>
      <c r="AH22" s="45">
        <f t="shared" si="19"/>
        <v>4957.0166</v>
      </c>
      <c r="AI22" s="45">
        <f t="shared" si="19"/>
        <v>4733.4537</v>
      </c>
      <c r="AJ22" s="45">
        <f t="shared" si="19"/>
        <v>5153.7344</v>
      </c>
      <c r="AK22" s="45">
        <f t="shared" si="19"/>
        <v>5126.813</v>
      </c>
      <c r="AL22" s="45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50"/>
      <c r="AZ22" s="50"/>
      <c r="BA22" s="50"/>
    </row>
    <row r="23" spans="1:53" s="46" customFormat="1" ht="15">
      <c r="A23" s="73">
        <v>15</v>
      </c>
      <c r="B23" s="109">
        <v>15</v>
      </c>
      <c r="C23" s="8" t="s">
        <v>53</v>
      </c>
      <c r="D23" s="51" t="s">
        <v>93</v>
      </c>
      <c r="E23" s="74">
        <v>20.0456</v>
      </c>
      <c r="F23" s="74">
        <v>34.8294</v>
      </c>
      <c r="G23" s="74">
        <v>61.9963</v>
      </c>
      <c r="H23" s="74">
        <v>72.5635</v>
      </c>
      <c r="I23" s="74">
        <v>71.0107</v>
      </c>
      <c r="J23" s="74">
        <v>63.9973</v>
      </c>
      <c r="K23" s="74">
        <v>67.7866</v>
      </c>
      <c r="L23" s="74">
        <v>61.4039</v>
      </c>
      <c r="M23" s="74">
        <v>141.7853</v>
      </c>
      <c r="N23" s="74">
        <v>944.2772</v>
      </c>
      <c r="O23" s="74">
        <v>-195.85</v>
      </c>
      <c r="P23" s="74">
        <v>-644.6</v>
      </c>
      <c r="Q23" s="74">
        <v>507.02</v>
      </c>
      <c r="R23" s="74">
        <v>14.1</v>
      </c>
      <c r="S23" s="74">
        <v>20.0569</v>
      </c>
      <c r="T23" s="74">
        <v>14.26</v>
      </c>
      <c r="U23" s="75">
        <v>29.747</v>
      </c>
      <c r="V23" s="75">
        <v>16.3366</v>
      </c>
      <c r="W23" s="75">
        <v>27.8444</v>
      </c>
      <c r="X23" s="75">
        <v>4.4598</v>
      </c>
      <c r="Y23" s="75">
        <v>1.36</v>
      </c>
      <c r="Z23" s="75">
        <v>-11.8593</v>
      </c>
      <c r="AA23" s="75">
        <v>2.1</v>
      </c>
      <c r="AB23" s="19">
        <v>-12.2286</v>
      </c>
      <c r="AC23" s="19">
        <v>12.7857</v>
      </c>
      <c r="AD23" s="19">
        <v>25.4852</v>
      </c>
      <c r="AE23" s="19">
        <v>15.3136</v>
      </c>
      <c r="AF23" s="19">
        <v>-0.7494</v>
      </c>
      <c r="AG23" s="19">
        <v>1.0447</v>
      </c>
      <c r="AH23" s="45">
        <v>-9.748</v>
      </c>
      <c r="AI23" s="19">
        <v>12.761</v>
      </c>
      <c r="AJ23" s="19">
        <v>16.7605</v>
      </c>
      <c r="AK23" s="19">
        <v>12.256</v>
      </c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50"/>
      <c r="AZ23" s="50"/>
      <c r="BA23" s="50"/>
    </row>
    <row r="24" spans="1:53" s="46" customFormat="1" ht="15">
      <c r="A24" s="73">
        <v>16</v>
      </c>
      <c r="B24" s="109">
        <v>16</v>
      </c>
      <c r="C24" s="8" t="s">
        <v>54</v>
      </c>
      <c r="D24" s="51" t="s">
        <v>55</v>
      </c>
      <c r="E24" s="74">
        <v>3513.3561</v>
      </c>
      <c r="F24" s="74">
        <v>7132.853</v>
      </c>
      <c r="G24" s="74">
        <v>7341.8772</v>
      </c>
      <c r="H24" s="74">
        <v>8332.7145</v>
      </c>
      <c r="I24" s="74">
        <v>12605.9132</v>
      </c>
      <c r="J24" s="74">
        <v>12729.3921</v>
      </c>
      <c r="K24" s="74">
        <v>6681.5541</v>
      </c>
      <c r="L24" s="74">
        <v>992.4823</v>
      </c>
      <c r="M24" s="74">
        <v>1780.4255</v>
      </c>
      <c r="N24" s="74">
        <v>1845.8081</v>
      </c>
      <c r="O24" s="74">
        <v>2432.63</v>
      </c>
      <c r="P24" s="74">
        <v>2945.08</v>
      </c>
      <c r="Q24" s="74">
        <v>3312.1</v>
      </c>
      <c r="R24" s="74">
        <v>3317.42</v>
      </c>
      <c r="S24" s="74">
        <v>3317.2426</v>
      </c>
      <c r="T24" s="74">
        <v>3474.36</v>
      </c>
      <c r="U24" s="75">
        <v>3490.4693</v>
      </c>
      <c r="V24" s="75">
        <v>3490.4174</v>
      </c>
      <c r="W24" s="75">
        <v>4718.6244</v>
      </c>
      <c r="X24" s="75">
        <v>4707.2929</v>
      </c>
      <c r="Y24" s="75">
        <v>4706.71</v>
      </c>
      <c r="Z24" s="75">
        <v>4132.2911</v>
      </c>
      <c r="AA24" s="75">
        <v>4120.88</v>
      </c>
      <c r="AB24" s="19">
        <v>4115.6216</v>
      </c>
      <c r="AC24" s="19">
        <v>4956.8902</v>
      </c>
      <c r="AD24" s="19">
        <v>4950.8919</v>
      </c>
      <c r="AE24" s="19">
        <v>4960.0438</v>
      </c>
      <c r="AF24" s="19">
        <v>4830.4368</v>
      </c>
      <c r="AG24" s="19">
        <v>4831.0831</v>
      </c>
      <c r="AH24" s="19">
        <v>4959.0327</v>
      </c>
      <c r="AI24" s="19">
        <v>4720.49</v>
      </c>
      <c r="AJ24" s="19">
        <v>5036.9818</v>
      </c>
      <c r="AK24" s="19">
        <v>5014.567</v>
      </c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50"/>
      <c r="AZ24" s="50"/>
      <c r="BA24" s="50"/>
    </row>
    <row r="25" spans="1:53" s="46" customFormat="1" ht="15">
      <c r="A25" s="73">
        <v>17</v>
      </c>
      <c r="B25" s="109">
        <v>17</v>
      </c>
      <c r="C25" s="8" t="s">
        <v>56</v>
      </c>
      <c r="D25" s="51" t="s">
        <v>57</v>
      </c>
      <c r="E25" s="74">
        <v>106.584</v>
      </c>
      <c r="F25" s="74">
        <v>102.9537</v>
      </c>
      <c r="G25" s="74">
        <v>125.0528</v>
      </c>
      <c r="H25" s="74">
        <v>85.8371</v>
      </c>
      <c r="I25" s="74">
        <v>89.0675</v>
      </c>
      <c r="J25" s="74">
        <v>61.9524</v>
      </c>
      <c r="K25" s="74">
        <v>39.1673</v>
      </c>
      <c r="L25" s="74">
        <v>31.1645</v>
      </c>
      <c r="M25" s="74">
        <v>14.9812</v>
      </c>
      <c r="N25" s="74">
        <v>45.2596</v>
      </c>
      <c r="O25" s="74">
        <v>16.36</v>
      </c>
      <c r="P25" s="74">
        <v>35.31</v>
      </c>
      <c r="Q25" s="74">
        <v>10.15</v>
      </c>
      <c r="R25" s="74">
        <v>35.03</v>
      </c>
      <c r="S25" s="74">
        <v>72.8832</v>
      </c>
      <c r="T25" s="74">
        <v>0.2024</v>
      </c>
      <c r="U25" s="75">
        <v>58.05</v>
      </c>
      <c r="V25" s="75">
        <v>58.05</v>
      </c>
      <c r="W25" s="75">
        <v>0.2525</v>
      </c>
      <c r="X25" s="75">
        <v>170.4315</v>
      </c>
      <c r="Y25" s="75">
        <v>170.08</v>
      </c>
      <c r="Z25" s="75">
        <v>0.253</v>
      </c>
      <c r="AA25" s="75">
        <v>164.51</v>
      </c>
      <c r="AB25" s="19">
        <v>147.2193</v>
      </c>
      <c r="AC25" s="19">
        <v>40.2027</v>
      </c>
      <c r="AD25" s="19">
        <v>55.7391</v>
      </c>
      <c r="AE25" s="19">
        <v>55.1668</v>
      </c>
      <c r="AF25" s="19">
        <v>0.2028</v>
      </c>
      <c r="AG25" s="19">
        <v>7.9045</v>
      </c>
      <c r="AH25" s="19">
        <v>7.7319</v>
      </c>
      <c r="AI25" s="19">
        <v>0.2027</v>
      </c>
      <c r="AJ25" s="19">
        <v>99.9921</v>
      </c>
      <c r="AK25" s="19">
        <v>99.99</v>
      </c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50"/>
      <c r="AZ25" s="50"/>
      <c r="BA25" s="50"/>
    </row>
    <row r="26" spans="1:53" s="46" customFormat="1" ht="15">
      <c r="A26" s="73"/>
      <c r="B26" s="109">
        <v>18</v>
      </c>
      <c r="C26" s="8"/>
      <c r="D26" s="51" t="s">
        <v>100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5"/>
      <c r="X26" s="75"/>
      <c r="Y26" s="75"/>
      <c r="Z26" s="75"/>
      <c r="AA26" s="75"/>
      <c r="AB26" s="19"/>
      <c r="AC26" s="19"/>
      <c r="AD26" s="19"/>
      <c r="AE26" s="19">
        <v>300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50"/>
      <c r="AZ26" s="50"/>
      <c r="BA26" s="50"/>
    </row>
    <row r="27" spans="1:53" s="17" customFormat="1" ht="15">
      <c r="A27" s="33">
        <v>18</v>
      </c>
      <c r="B27" s="109">
        <v>19</v>
      </c>
      <c r="C27" s="116" t="s">
        <v>58</v>
      </c>
      <c r="D27" s="117" t="s">
        <v>106</v>
      </c>
      <c r="E27" s="80">
        <f aca="true" t="shared" si="20" ref="E27:R27">E29+E31</f>
        <v>2903.2862</v>
      </c>
      <c r="F27" s="80">
        <f t="shared" si="20"/>
        <v>2755.6347</v>
      </c>
      <c r="G27" s="80">
        <f t="shared" si="20"/>
        <v>2759.4114</v>
      </c>
      <c r="H27" s="80">
        <f t="shared" si="20"/>
        <v>3151.2806</v>
      </c>
      <c r="I27" s="80">
        <f t="shared" si="20"/>
        <v>3512.9193</v>
      </c>
      <c r="J27" s="80">
        <f t="shared" si="20"/>
        <v>5298.124100000001</v>
      </c>
      <c r="K27" s="80">
        <f t="shared" si="20"/>
        <v>5871.7163</v>
      </c>
      <c r="L27" s="80">
        <f t="shared" si="20"/>
        <v>6566.621800000001</v>
      </c>
      <c r="M27" s="80">
        <f t="shared" si="20"/>
        <v>7025.285599999999</v>
      </c>
      <c r="N27" s="80">
        <f t="shared" si="20"/>
        <v>8892.3653</v>
      </c>
      <c r="O27" s="80">
        <f t="shared" si="20"/>
        <v>9560.07</v>
      </c>
      <c r="P27" s="80">
        <f t="shared" si="20"/>
        <v>10732.099999999999</v>
      </c>
      <c r="Q27" s="80">
        <f t="shared" si="20"/>
        <v>12308.009999999998</v>
      </c>
      <c r="R27" s="80">
        <f t="shared" si="20"/>
        <v>13649.27</v>
      </c>
      <c r="S27" s="80"/>
      <c r="T27" s="80"/>
      <c r="U27" s="81"/>
      <c r="V27" s="81"/>
      <c r="W27" s="81"/>
      <c r="X27" s="81"/>
      <c r="Y27" s="81"/>
      <c r="Z27" s="81"/>
      <c r="AA27" s="81"/>
      <c r="AB27" s="21"/>
      <c r="AC27" s="21"/>
      <c r="AD27" s="21"/>
      <c r="AE27" s="21"/>
      <c r="AF27" s="21"/>
      <c r="AG27" s="21">
        <f aca="true" t="shared" si="21" ref="AG27:AJ28">AG29+AG31</f>
        <v>99253.52549999999</v>
      </c>
      <c r="AH27" s="21">
        <f t="shared" si="21"/>
        <v>90227.4143</v>
      </c>
      <c r="AI27" s="21">
        <f t="shared" si="21"/>
        <v>87473.21470000001</v>
      </c>
      <c r="AJ27" s="21">
        <f t="shared" si="21"/>
        <v>82869.3464</v>
      </c>
      <c r="AK27" s="21">
        <f>AK29+AK31</f>
        <v>77315.4748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4"/>
      <c r="AV27" s="24"/>
      <c r="AW27" s="24"/>
      <c r="AX27" s="21"/>
      <c r="AY27" s="16"/>
      <c r="AZ27" s="16"/>
      <c r="BA27" s="16"/>
    </row>
    <row r="28" spans="1:53" s="17" customFormat="1" ht="15">
      <c r="A28" s="33"/>
      <c r="B28" s="109">
        <v>20</v>
      </c>
      <c r="C28" s="116"/>
      <c r="D28" s="117" t="s">
        <v>105</v>
      </c>
      <c r="E28" s="80">
        <v>2903.2862</v>
      </c>
      <c r="F28" s="80">
        <v>2755.6347</v>
      </c>
      <c r="G28" s="80">
        <v>2759.4114</v>
      </c>
      <c r="H28" s="80">
        <v>3151.2806</v>
      </c>
      <c r="I28" s="80">
        <v>3512.9193</v>
      </c>
      <c r="J28" s="80">
        <v>5298.124100000001</v>
      </c>
      <c r="K28" s="80">
        <v>5871.7163</v>
      </c>
      <c r="L28" s="80">
        <v>6566.621800000001</v>
      </c>
      <c r="M28" s="80">
        <v>7025.285599999999</v>
      </c>
      <c r="N28" s="80">
        <v>8892.3653</v>
      </c>
      <c r="O28" s="80">
        <v>9560.07</v>
      </c>
      <c r="P28" s="80">
        <v>10732.099999999999</v>
      </c>
      <c r="Q28" s="80">
        <v>12308.009999999998</v>
      </c>
      <c r="R28" s="80">
        <v>13649.27</v>
      </c>
      <c r="S28" s="80">
        <v>12059.0534</v>
      </c>
      <c r="T28" s="80">
        <v>16587.1</v>
      </c>
      <c r="U28" s="81">
        <v>20167.1262</v>
      </c>
      <c r="V28" s="81">
        <v>18312.478000000003</v>
      </c>
      <c r="W28" s="81">
        <v>20986.8209</v>
      </c>
      <c r="X28" s="81">
        <v>26540.939700000003</v>
      </c>
      <c r="Y28" s="81">
        <v>24613.72</v>
      </c>
      <c r="Z28" s="81">
        <v>28244.62</v>
      </c>
      <c r="AA28" s="81">
        <v>31954.32</v>
      </c>
      <c r="AB28" s="21">
        <v>29109.6515</v>
      </c>
      <c r="AC28" s="21">
        <v>57115.2615</v>
      </c>
      <c r="AD28" s="21">
        <v>51511.24709999999</v>
      </c>
      <c r="AE28" s="21">
        <f>AE30+AE32</f>
        <v>44176.8671</v>
      </c>
      <c r="AF28" s="21">
        <f>AF30+AF32</f>
        <v>57322.771</v>
      </c>
      <c r="AG28" s="21">
        <f t="shared" si="21"/>
        <v>56288.8855</v>
      </c>
      <c r="AH28" s="21">
        <f t="shared" si="21"/>
        <v>50177.648499999996</v>
      </c>
      <c r="AI28" s="21">
        <f t="shared" si="21"/>
        <v>67339.9747</v>
      </c>
      <c r="AJ28" s="21">
        <f>AJ30+AJ32</f>
        <v>60497.151399999995</v>
      </c>
      <c r="AK28" s="21">
        <f>AK30+AK32</f>
        <v>54943.2798</v>
      </c>
      <c r="AL28" s="21"/>
      <c r="AM28" s="21"/>
      <c r="AN28" s="21"/>
      <c r="AO28" s="21"/>
      <c r="AP28" s="21"/>
      <c r="AQ28" s="21"/>
      <c r="AR28" s="21"/>
      <c r="AS28" s="21"/>
      <c r="AT28" s="21"/>
      <c r="AU28" s="24"/>
      <c r="AV28" s="24"/>
      <c r="AW28" s="24"/>
      <c r="AX28" s="21"/>
      <c r="AY28" s="16"/>
      <c r="AZ28" s="16"/>
      <c r="BA28" s="16"/>
    </row>
    <row r="29" spans="1:53" s="46" customFormat="1" ht="15">
      <c r="A29" s="73">
        <v>19</v>
      </c>
      <c r="B29" s="109">
        <v>21</v>
      </c>
      <c r="C29" s="8" t="s">
        <v>50</v>
      </c>
      <c r="D29" s="52" t="s">
        <v>94</v>
      </c>
      <c r="E29" s="74">
        <v>1057.9332</v>
      </c>
      <c r="F29" s="74">
        <v>1267.6007</v>
      </c>
      <c r="G29" s="74">
        <v>1457.6174</v>
      </c>
      <c r="H29" s="74">
        <v>1657.6083</v>
      </c>
      <c r="I29" s="74">
        <v>1793.4543</v>
      </c>
      <c r="J29" s="74">
        <v>1698.1518</v>
      </c>
      <c r="K29" s="74">
        <v>2236.6814</v>
      </c>
      <c r="L29" s="74">
        <v>2430.247</v>
      </c>
      <c r="M29" s="74">
        <v>2910.2713</v>
      </c>
      <c r="N29" s="74">
        <v>4094.2316</v>
      </c>
      <c r="O29" s="74">
        <v>4361.58</v>
      </c>
      <c r="P29" s="74">
        <v>5027.69</v>
      </c>
      <c r="Q29" s="74">
        <v>5766.5</v>
      </c>
      <c r="R29" s="74">
        <v>7194.45</v>
      </c>
      <c r="S29" s="74"/>
      <c r="T29" s="74"/>
      <c r="U29" s="75"/>
      <c r="V29" s="75"/>
      <c r="W29" s="75"/>
      <c r="X29" s="75"/>
      <c r="Y29" s="75"/>
      <c r="Z29" s="75"/>
      <c r="AA29" s="75"/>
      <c r="AB29" s="19"/>
      <c r="AC29" s="19"/>
      <c r="AD29" s="19"/>
      <c r="AE29" s="19"/>
      <c r="AF29" s="19"/>
      <c r="AG29" s="19">
        <v>35695.3757</v>
      </c>
      <c r="AH29" s="19">
        <v>31637.8813</v>
      </c>
      <c r="AI29" s="19">
        <v>52998.1998</v>
      </c>
      <c r="AJ29" s="19">
        <v>51410.3688</v>
      </c>
      <c r="AK29" s="19">
        <v>47482.5502</v>
      </c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50"/>
      <c r="AZ29" s="50"/>
      <c r="BA29" s="50"/>
    </row>
    <row r="30" spans="1:53" s="46" customFormat="1" ht="15">
      <c r="A30" s="73"/>
      <c r="B30" s="109">
        <v>22</v>
      </c>
      <c r="C30" s="8"/>
      <c r="D30" s="52" t="s">
        <v>95</v>
      </c>
      <c r="E30" s="74">
        <v>1057.9332</v>
      </c>
      <c r="F30" s="74">
        <v>1267.6007</v>
      </c>
      <c r="G30" s="74">
        <v>1457.6174</v>
      </c>
      <c r="H30" s="74">
        <v>1657.6083</v>
      </c>
      <c r="I30" s="74">
        <v>1793.4543</v>
      </c>
      <c r="J30" s="74">
        <v>1698.1518</v>
      </c>
      <c r="K30" s="74">
        <v>2236.6814</v>
      </c>
      <c r="L30" s="74">
        <v>2430.247</v>
      </c>
      <c r="M30" s="74">
        <v>2910.2713</v>
      </c>
      <c r="N30" s="74">
        <v>4094.2316</v>
      </c>
      <c r="O30" s="74">
        <v>4361.58</v>
      </c>
      <c r="P30" s="74">
        <v>5027.69</v>
      </c>
      <c r="Q30" s="74">
        <v>5766.5</v>
      </c>
      <c r="R30" s="74">
        <v>7194.45</v>
      </c>
      <c r="S30" s="74">
        <v>6938.7486</v>
      </c>
      <c r="T30" s="74">
        <v>8406.68</v>
      </c>
      <c r="U30" s="75">
        <v>11320.7281</v>
      </c>
      <c r="V30" s="75">
        <v>10457.8374</v>
      </c>
      <c r="W30" s="75">
        <v>11673.6963</v>
      </c>
      <c r="X30" s="75">
        <v>13113.53</v>
      </c>
      <c r="Y30" s="75">
        <v>12105.71</v>
      </c>
      <c r="Z30" s="75">
        <v>14396.4985</v>
      </c>
      <c r="AA30" s="75">
        <v>16417.75</v>
      </c>
      <c r="AB30" s="19">
        <v>15153.3928</v>
      </c>
      <c r="AC30" s="19">
        <v>36085.4353</v>
      </c>
      <c r="AD30" s="19">
        <v>31619.671</v>
      </c>
      <c r="AE30" s="19">
        <v>27443.881</v>
      </c>
      <c r="AF30" s="19">
        <v>35244.1201</v>
      </c>
      <c r="AG30" s="19">
        <v>35695.3757</v>
      </c>
      <c r="AH30" s="19">
        <v>31637.8813</v>
      </c>
      <c r="AI30" s="19">
        <v>43998.1998</v>
      </c>
      <c r="AJ30" s="19">
        <v>42410.3688</v>
      </c>
      <c r="AK30" s="19">
        <v>38482.5502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50"/>
      <c r="AZ30" s="50"/>
      <c r="BA30" s="50"/>
    </row>
    <row r="31" spans="1:53" s="46" customFormat="1" ht="15">
      <c r="A31" s="73">
        <v>20</v>
      </c>
      <c r="B31" s="109">
        <v>23</v>
      </c>
      <c r="C31" s="8" t="s">
        <v>59</v>
      </c>
      <c r="D31" s="118" t="s">
        <v>104</v>
      </c>
      <c r="E31" s="82">
        <f aca="true" t="shared" si="22" ref="E31:R31">E33+E35+E36</f>
        <v>1845.353</v>
      </c>
      <c r="F31" s="82">
        <f t="shared" si="22"/>
        <v>1488.034</v>
      </c>
      <c r="G31" s="82">
        <f t="shared" si="22"/>
        <v>1301.7939999999999</v>
      </c>
      <c r="H31" s="82">
        <f t="shared" si="22"/>
        <v>1493.6723</v>
      </c>
      <c r="I31" s="82">
        <f t="shared" si="22"/>
        <v>1719.465</v>
      </c>
      <c r="J31" s="82">
        <f t="shared" si="22"/>
        <v>3599.9723000000004</v>
      </c>
      <c r="K31" s="82">
        <f t="shared" si="22"/>
        <v>3635.0349</v>
      </c>
      <c r="L31" s="82">
        <f t="shared" si="22"/>
        <v>4136.3748000000005</v>
      </c>
      <c r="M31" s="82">
        <f t="shared" si="22"/>
        <v>4115.0143</v>
      </c>
      <c r="N31" s="82">
        <f t="shared" si="22"/>
        <v>4798.133699999999</v>
      </c>
      <c r="O31" s="82">
        <f t="shared" si="22"/>
        <v>5198.49</v>
      </c>
      <c r="P31" s="82">
        <f t="shared" si="22"/>
        <v>5704.41</v>
      </c>
      <c r="Q31" s="82">
        <f t="shared" si="22"/>
        <v>6541.509999999999</v>
      </c>
      <c r="R31" s="82">
        <f t="shared" si="22"/>
        <v>6454.82</v>
      </c>
      <c r="S31" s="82"/>
      <c r="T31" s="82"/>
      <c r="U31" s="83"/>
      <c r="V31" s="83"/>
      <c r="W31" s="83"/>
      <c r="X31" s="83"/>
      <c r="Y31" s="84"/>
      <c r="Z31" s="83"/>
      <c r="AA31" s="84"/>
      <c r="AB31" s="45"/>
      <c r="AC31" s="45"/>
      <c r="AD31" s="45"/>
      <c r="AE31" s="45"/>
      <c r="AF31" s="45"/>
      <c r="AG31" s="45">
        <f>AG33+AG35+AG36</f>
        <v>63558.1498</v>
      </c>
      <c r="AH31" s="45">
        <f>AH33+AH35+AH36</f>
        <v>58589.532999999996</v>
      </c>
      <c r="AI31" s="45">
        <f>AI33+AI35+AI36</f>
        <v>34475.0149</v>
      </c>
      <c r="AJ31" s="45">
        <f>AJ33+AJ35+AJ36</f>
        <v>31458.9776</v>
      </c>
      <c r="AK31" s="45">
        <v>29832.9246</v>
      </c>
      <c r="AL31" s="45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50"/>
      <c r="AZ31" s="50"/>
      <c r="BA31" s="50"/>
    </row>
    <row r="32" spans="1:53" s="46" customFormat="1" ht="15">
      <c r="A32" s="73"/>
      <c r="B32" s="109">
        <v>24</v>
      </c>
      <c r="C32" s="8"/>
      <c r="D32" s="118" t="s">
        <v>103</v>
      </c>
      <c r="E32" s="82">
        <v>1845.353</v>
      </c>
      <c r="F32" s="82">
        <v>1488.034</v>
      </c>
      <c r="G32" s="82">
        <v>1301.7939999999999</v>
      </c>
      <c r="H32" s="82">
        <v>1493.6723</v>
      </c>
      <c r="I32" s="82">
        <v>1719.465</v>
      </c>
      <c r="J32" s="82">
        <v>3599.9723000000004</v>
      </c>
      <c r="K32" s="82">
        <v>3635.0349</v>
      </c>
      <c r="L32" s="82">
        <v>4136.3748000000005</v>
      </c>
      <c r="M32" s="82">
        <v>4115.0143</v>
      </c>
      <c r="N32" s="82">
        <v>4798.133699999999</v>
      </c>
      <c r="O32" s="82">
        <v>5198.49</v>
      </c>
      <c r="P32" s="82">
        <v>5704.41</v>
      </c>
      <c r="Q32" s="82">
        <v>6541.509999999999</v>
      </c>
      <c r="R32" s="82">
        <v>6454.82</v>
      </c>
      <c r="S32" s="82">
        <v>5120.3048</v>
      </c>
      <c r="T32" s="82">
        <v>8180.42</v>
      </c>
      <c r="U32" s="83">
        <v>8846.3981</v>
      </c>
      <c r="V32" s="83">
        <v>7854.640600000001</v>
      </c>
      <c r="W32" s="83">
        <v>9313.1246</v>
      </c>
      <c r="X32" s="83">
        <v>13427.4097</v>
      </c>
      <c r="Y32" s="84">
        <v>12508.01</v>
      </c>
      <c r="Z32" s="83">
        <v>13848.1215</v>
      </c>
      <c r="AA32" s="84">
        <v>15536.57</v>
      </c>
      <c r="AB32" s="45">
        <v>13956.2587</v>
      </c>
      <c r="AC32" s="45">
        <v>21029.8262</v>
      </c>
      <c r="AD32" s="45">
        <v>19891.5761</v>
      </c>
      <c r="AE32" s="45">
        <f>AE34+AE35+AE37</f>
        <v>16732.9861</v>
      </c>
      <c r="AF32" s="45">
        <f>AF34+AF35+AF37</f>
        <v>22078.6509</v>
      </c>
      <c r="AG32" s="45">
        <f>AG34+AG35+AG37</f>
        <v>20593.5098</v>
      </c>
      <c r="AH32" s="45">
        <v>18539.7672</v>
      </c>
      <c r="AI32" s="45">
        <f>AI34+AI35+AI37</f>
        <v>23341.7749</v>
      </c>
      <c r="AJ32" s="45">
        <v>18086.7826</v>
      </c>
      <c r="AK32" s="45">
        <v>16460.7296</v>
      </c>
      <c r="AL32" s="45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50"/>
      <c r="AZ32" s="50"/>
      <c r="BA32" s="50"/>
    </row>
    <row r="33" spans="1:53" s="46" customFormat="1" ht="15">
      <c r="A33" s="73">
        <v>21</v>
      </c>
      <c r="B33" s="109">
        <v>25</v>
      </c>
      <c r="C33" s="8" t="s">
        <v>60</v>
      </c>
      <c r="D33" s="52" t="s">
        <v>96</v>
      </c>
      <c r="E33" s="74">
        <v>1515.1859</v>
      </c>
      <c r="F33" s="74">
        <v>1273.496</v>
      </c>
      <c r="G33" s="74">
        <v>1008.6201</v>
      </c>
      <c r="H33" s="74">
        <v>1382.6079</v>
      </c>
      <c r="I33" s="74">
        <v>1532.877</v>
      </c>
      <c r="J33" s="74">
        <v>2739.0084</v>
      </c>
      <c r="K33" s="74">
        <v>3044.9351</v>
      </c>
      <c r="L33" s="74">
        <v>3733.7995</v>
      </c>
      <c r="M33" s="74">
        <v>3833.2643</v>
      </c>
      <c r="N33" s="74">
        <v>4576.1757</v>
      </c>
      <c r="O33" s="74">
        <v>4884.25</v>
      </c>
      <c r="P33" s="74">
        <v>5275.61</v>
      </c>
      <c r="Q33" s="74">
        <v>6533.65</v>
      </c>
      <c r="R33" s="74">
        <v>6447.99</v>
      </c>
      <c r="S33" s="74"/>
      <c r="T33" s="74"/>
      <c r="U33" s="75"/>
      <c r="V33" s="75"/>
      <c r="W33" s="75"/>
      <c r="X33" s="75"/>
      <c r="Y33" s="75"/>
      <c r="Z33" s="75"/>
      <c r="AA33" s="75"/>
      <c r="AB33" s="19"/>
      <c r="AC33" s="19"/>
      <c r="AD33" s="19"/>
      <c r="AE33" s="19"/>
      <c r="AF33" s="19"/>
      <c r="AG33" s="19">
        <v>23346.8384</v>
      </c>
      <c r="AH33" s="19">
        <v>21995.0091</v>
      </c>
      <c r="AI33" s="19">
        <v>23408.018</v>
      </c>
      <c r="AJ33" s="19">
        <v>18500.2909</v>
      </c>
      <c r="AK33" s="19">
        <v>16967.4617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50"/>
      <c r="AZ33" s="50"/>
      <c r="BA33" s="50"/>
    </row>
    <row r="34" spans="1:53" s="46" customFormat="1" ht="15">
      <c r="A34" s="73"/>
      <c r="B34" s="109">
        <v>26</v>
      </c>
      <c r="C34" s="8"/>
      <c r="D34" s="52" t="s">
        <v>97</v>
      </c>
      <c r="E34" s="74">
        <v>1515.1859</v>
      </c>
      <c r="F34" s="74">
        <v>1273.496</v>
      </c>
      <c r="G34" s="74">
        <v>1008.6201</v>
      </c>
      <c r="H34" s="74">
        <v>1382.6079</v>
      </c>
      <c r="I34" s="74">
        <v>1532.877</v>
      </c>
      <c r="J34" s="74">
        <v>2739.0084</v>
      </c>
      <c r="K34" s="74">
        <v>3044.9351</v>
      </c>
      <c r="L34" s="74">
        <v>3733.7995</v>
      </c>
      <c r="M34" s="74">
        <v>3833.2643</v>
      </c>
      <c r="N34" s="74">
        <v>4576.1757</v>
      </c>
      <c r="O34" s="74">
        <v>4884.25</v>
      </c>
      <c r="P34" s="74">
        <v>5275.61</v>
      </c>
      <c r="Q34" s="74">
        <v>6533.65</v>
      </c>
      <c r="R34" s="74">
        <v>6447.99</v>
      </c>
      <c r="S34" s="74">
        <v>4954.046</v>
      </c>
      <c r="T34" s="74">
        <v>8172.88</v>
      </c>
      <c r="U34" s="75">
        <v>7835.8394</v>
      </c>
      <c r="V34" s="75">
        <v>6828.2488</v>
      </c>
      <c r="W34" s="75">
        <v>9301.6289</v>
      </c>
      <c r="X34" s="75">
        <v>11240.9653</v>
      </c>
      <c r="Y34" s="75">
        <v>10301.24</v>
      </c>
      <c r="Z34" s="75">
        <v>13677.337</v>
      </c>
      <c r="AA34" s="75">
        <v>14931.65</v>
      </c>
      <c r="AB34" s="19">
        <v>13308.7739</v>
      </c>
      <c r="AC34" s="19">
        <v>20552.0821</v>
      </c>
      <c r="AD34" s="19">
        <v>19127.2634</v>
      </c>
      <c r="AE34" s="19">
        <v>16087.3738</v>
      </c>
      <c r="AF34" s="19">
        <v>20761.0348</v>
      </c>
      <c r="AG34" s="19">
        <v>17646.8384</v>
      </c>
      <c r="AH34" s="19"/>
      <c r="AI34" s="19">
        <v>20408.018</v>
      </c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50"/>
      <c r="AZ34" s="50"/>
      <c r="BA34" s="50"/>
    </row>
    <row r="35" spans="1:53" s="46" customFormat="1" ht="15">
      <c r="A35" s="73">
        <v>22</v>
      </c>
      <c r="B35" s="109">
        <v>27</v>
      </c>
      <c r="C35" s="8" t="s">
        <v>54</v>
      </c>
      <c r="D35" s="52" t="s">
        <v>55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50"/>
      <c r="AZ35" s="50"/>
      <c r="BA35" s="50"/>
    </row>
    <row r="36" spans="1:53" s="46" customFormat="1" ht="15">
      <c r="A36" s="73">
        <v>23</v>
      </c>
      <c r="B36" s="109">
        <v>28</v>
      </c>
      <c r="C36" s="8" t="s">
        <v>56</v>
      </c>
      <c r="D36" s="52" t="s">
        <v>98</v>
      </c>
      <c r="E36" s="74">
        <v>330.1671</v>
      </c>
      <c r="F36" s="74">
        <v>214.538</v>
      </c>
      <c r="G36" s="74">
        <v>293.1739</v>
      </c>
      <c r="H36" s="74">
        <v>111.0644</v>
      </c>
      <c r="I36" s="74">
        <v>186.588</v>
      </c>
      <c r="J36" s="74">
        <v>860.9639</v>
      </c>
      <c r="K36" s="74">
        <v>590.0998</v>
      </c>
      <c r="L36" s="74">
        <v>402.5753</v>
      </c>
      <c r="M36" s="74">
        <v>281.75</v>
      </c>
      <c r="N36" s="74">
        <v>221.958</v>
      </c>
      <c r="O36" s="74">
        <v>314.24</v>
      </c>
      <c r="P36" s="74">
        <v>428.8</v>
      </c>
      <c r="Q36" s="74">
        <v>7.86</v>
      </c>
      <c r="R36" s="74">
        <v>6.83</v>
      </c>
      <c r="S36" s="74"/>
      <c r="T36" s="74"/>
      <c r="U36" s="75"/>
      <c r="V36" s="75"/>
      <c r="W36" s="75"/>
      <c r="X36" s="75"/>
      <c r="Y36" s="75"/>
      <c r="Z36" s="75"/>
      <c r="AA36" s="75"/>
      <c r="AB36" s="19"/>
      <c r="AC36" s="19"/>
      <c r="AD36" s="19"/>
      <c r="AE36" s="19"/>
      <c r="AF36" s="19"/>
      <c r="AG36" s="19">
        <v>40211.3114</v>
      </c>
      <c r="AH36" s="19">
        <v>36594.5239</v>
      </c>
      <c r="AI36" s="19">
        <v>11066.9969</v>
      </c>
      <c r="AJ36" s="19">
        <v>12958.6867</v>
      </c>
      <c r="AK36" s="19">
        <v>12865.4629</v>
      </c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50"/>
      <c r="AZ36" s="50"/>
      <c r="BA36" s="50"/>
    </row>
    <row r="37" spans="1:53" s="46" customFormat="1" ht="15">
      <c r="A37" s="73"/>
      <c r="B37" s="109">
        <v>29</v>
      </c>
      <c r="C37" s="8"/>
      <c r="D37" s="52" t="s">
        <v>99</v>
      </c>
      <c r="E37" s="74">
        <v>330.1671</v>
      </c>
      <c r="F37" s="74">
        <v>214.538</v>
      </c>
      <c r="G37" s="74">
        <v>293.1739</v>
      </c>
      <c r="H37" s="74">
        <v>111.0644</v>
      </c>
      <c r="I37" s="74">
        <v>186.588</v>
      </c>
      <c r="J37" s="74">
        <v>860.9639</v>
      </c>
      <c r="K37" s="74">
        <v>590.0998</v>
      </c>
      <c r="L37" s="74">
        <v>402.5753</v>
      </c>
      <c r="M37" s="74">
        <v>281.75</v>
      </c>
      <c r="N37" s="74">
        <v>221.958</v>
      </c>
      <c r="O37" s="74">
        <v>314.24</v>
      </c>
      <c r="P37" s="74">
        <v>428.8</v>
      </c>
      <c r="Q37" s="74">
        <v>7.86</v>
      </c>
      <c r="R37" s="74">
        <v>6.83</v>
      </c>
      <c r="S37" s="74">
        <v>166.2588</v>
      </c>
      <c r="T37" s="74">
        <v>7.54</v>
      </c>
      <c r="U37" s="75">
        <v>1010.5587</v>
      </c>
      <c r="V37" s="75">
        <v>1026.3918</v>
      </c>
      <c r="W37" s="75">
        <v>11.4957</v>
      </c>
      <c r="X37" s="75">
        <v>2186.4444</v>
      </c>
      <c r="Y37" s="75">
        <v>2206.77</v>
      </c>
      <c r="Z37" s="75">
        <v>170.7845</v>
      </c>
      <c r="AA37" s="75">
        <v>604.92</v>
      </c>
      <c r="AB37" s="19">
        <v>647.4848</v>
      </c>
      <c r="AC37" s="19">
        <v>477.7441</v>
      </c>
      <c r="AD37" s="19">
        <v>764.3127</v>
      </c>
      <c r="AE37" s="19">
        <v>645.6123</v>
      </c>
      <c r="AF37" s="19">
        <v>1317.6161</v>
      </c>
      <c r="AG37" s="19">
        <v>2946.6714</v>
      </c>
      <c r="AH37" s="19"/>
      <c r="AI37" s="19">
        <v>2933.7569</v>
      </c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50"/>
      <c r="AZ37" s="50"/>
      <c r="BA37" s="50"/>
    </row>
    <row r="38" spans="1:53" s="28" customFormat="1" ht="15">
      <c r="A38" s="85">
        <v>24</v>
      </c>
      <c r="B38" s="109">
        <v>30</v>
      </c>
      <c r="C38" s="119" t="s">
        <v>61</v>
      </c>
      <c r="D38" s="120" t="s">
        <v>102</v>
      </c>
      <c r="E38" s="86">
        <f aca="true" t="shared" si="23" ref="E38:AA38">E39+E40</f>
        <v>648.6578999999999</v>
      </c>
      <c r="F38" s="86">
        <f t="shared" si="23"/>
        <v>590.6321</v>
      </c>
      <c r="G38" s="86">
        <f t="shared" si="23"/>
        <v>742.2884999999999</v>
      </c>
      <c r="H38" s="86">
        <f t="shared" si="23"/>
        <v>898.6901</v>
      </c>
      <c r="I38" s="86">
        <f t="shared" si="23"/>
        <v>904.4772</v>
      </c>
      <c r="J38" s="86">
        <f t="shared" si="23"/>
        <v>913.4426000000001</v>
      </c>
      <c r="K38" s="86">
        <f t="shared" si="23"/>
        <v>891.2998</v>
      </c>
      <c r="L38" s="86">
        <f t="shared" si="23"/>
        <v>1201.0114</v>
      </c>
      <c r="M38" s="86">
        <f t="shared" si="23"/>
        <v>1740.0769</v>
      </c>
      <c r="N38" s="86">
        <f t="shared" si="23"/>
        <v>2095.0037</v>
      </c>
      <c r="O38" s="86">
        <f t="shared" si="23"/>
        <v>2630.0299999999997</v>
      </c>
      <c r="P38" s="86">
        <f t="shared" si="23"/>
        <v>1836.63</v>
      </c>
      <c r="Q38" s="86">
        <f t="shared" si="23"/>
        <v>2400.6</v>
      </c>
      <c r="R38" s="86">
        <f t="shared" si="23"/>
        <v>2415.38</v>
      </c>
      <c r="S38" s="86">
        <f t="shared" si="23"/>
        <v>2113.4044</v>
      </c>
      <c r="T38" s="86">
        <f t="shared" si="23"/>
        <v>2699.11</v>
      </c>
      <c r="U38" s="87">
        <f t="shared" si="23"/>
        <v>2629.0011</v>
      </c>
      <c r="V38" s="87">
        <f t="shared" si="23"/>
        <v>2257.0153999999998</v>
      </c>
      <c r="W38" s="87">
        <f t="shared" si="23"/>
        <v>2841.6648</v>
      </c>
      <c r="X38" s="87">
        <f t="shared" si="23"/>
        <v>3039.704</v>
      </c>
      <c r="Y38" s="87">
        <f>Y39+Y40</f>
        <v>2545.55</v>
      </c>
      <c r="Z38" s="87">
        <f t="shared" si="23"/>
        <v>3271.6459999999997</v>
      </c>
      <c r="AA38" s="87">
        <f t="shared" si="23"/>
        <v>3113.6800000000003</v>
      </c>
      <c r="AB38" s="26">
        <f>AB39+AB40</f>
        <v>2595.5569</v>
      </c>
      <c r="AC38" s="26">
        <v>0</v>
      </c>
      <c r="AD38" s="26">
        <f>AD39+AD40</f>
        <v>0</v>
      </c>
      <c r="AE38" s="26">
        <f>AE39+AE40</f>
        <v>0</v>
      </c>
      <c r="AF38" s="26">
        <f>AF39+AF40</f>
        <v>0</v>
      </c>
      <c r="AG38" s="26">
        <f>AG39+AG40</f>
        <v>0</v>
      </c>
      <c r="AH38" s="26"/>
      <c r="AI38" s="26">
        <f>AI39+AI40</f>
        <v>0</v>
      </c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19"/>
      <c r="AV38" s="19"/>
      <c r="AW38" s="19"/>
      <c r="AX38" s="26"/>
      <c r="AY38" s="27"/>
      <c r="AZ38" s="27"/>
      <c r="BA38" s="27"/>
    </row>
    <row r="39" spans="1:53" s="46" customFormat="1" ht="15">
      <c r="A39" s="73">
        <v>25</v>
      </c>
      <c r="B39" s="109">
        <v>31</v>
      </c>
      <c r="C39" s="8" t="s">
        <v>50</v>
      </c>
      <c r="D39" s="52" t="s">
        <v>51</v>
      </c>
      <c r="E39" s="74">
        <v>385.5955</v>
      </c>
      <c r="F39" s="74">
        <v>375.1244</v>
      </c>
      <c r="G39" s="74">
        <v>427.7055</v>
      </c>
      <c r="H39" s="74">
        <v>528.8505</v>
      </c>
      <c r="I39" s="74">
        <v>478.6815</v>
      </c>
      <c r="J39" s="74">
        <v>533.0182</v>
      </c>
      <c r="K39" s="74">
        <v>505.2816</v>
      </c>
      <c r="L39" s="74">
        <v>701.2843</v>
      </c>
      <c r="M39" s="74">
        <v>889.845</v>
      </c>
      <c r="N39" s="74">
        <v>1039.4364</v>
      </c>
      <c r="O39" s="74">
        <v>1409.02</v>
      </c>
      <c r="P39" s="74">
        <v>1259.2</v>
      </c>
      <c r="Q39" s="74">
        <v>1985.31</v>
      </c>
      <c r="R39" s="74">
        <v>2024.38</v>
      </c>
      <c r="S39" s="74">
        <v>1813.9155</v>
      </c>
      <c r="T39" s="74">
        <v>2304.27</v>
      </c>
      <c r="U39" s="75">
        <v>2201.4798</v>
      </c>
      <c r="V39" s="75">
        <v>1957.6923</v>
      </c>
      <c r="W39" s="75">
        <v>2445.4991</v>
      </c>
      <c r="X39" s="75">
        <v>2548.3879</v>
      </c>
      <c r="Y39" s="75">
        <v>2129.59</v>
      </c>
      <c r="Z39" s="75">
        <v>2863.2405</v>
      </c>
      <c r="AA39" s="75">
        <v>2674.9</v>
      </c>
      <c r="AB39" s="19">
        <v>2210.9352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50"/>
      <c r="AZ39" s="50"/>
      <c r="BA39" s="50"/>
    </row>
    <row r="40" spans="1:53" s="46" customFormat="1" ht="15">
      <c r="A40" s="73">
        <v>26</v>
      </c>
      <c r="B40" s="109">
        <v>32</v>
      </c>
      <c r="C40" s="8" t="s">
        <v>62</v>
      </c>
      <c r="D40" s="52" t="s">
        <v>107</v>
      </c>
      <c r="E40" s="74">
        <f aca="true" t="shared" si="24" ref="E40:T40">E41+E42+E43</f>
        <v>263.06239999999997</v>
      </c>
      <c r="F40" s="74">
        <f t="shared" si="24"/>
        <v>215.5077</v>
      </c>
      <c r="G40" s="74">
        <f t="shared" si="24"/>
        <v>314.58299999999997</v>
      </c>
      <c r="H40" s="74">
        <f t="shared" si="24"/>
        <v>369.8396</v>
      </c>
      <c r="I40" s="74">
        <f t="shared" si="24"/>
        <v>425.7957</v>
      </c>
      <c r="J40" s="74">
        <f t="shared" si="24"/>
        <v>380.42440000000005</v>
      </c>
      <c r="K40" s="74">
        <f t="shared" si="24"/>
        <v>386.0182</v>
      </c>
      <c r="L40" s="74">
        <f t="shared" si="24"/>
        <v>499.7271</v>
      </c>
      <c r="M40" s="74">
        <f t="shared" si="24"/>
        <v>850.2319</v>
      </c>
      <c r="N40" s="74">
        <f t="shared" si="24"/>
        <v>1055.5673000000002</v>
      </c>
      <c r="O40" s="74">
        <f t="shared" si="24"/>
        <v>1221.01</v>
      </c>
      <c r="P40" s="74">
        <f t="shared" si="24"/>
        <v>577.4300000000001</v>
      </c>
      <c r="Q40" s="74">
        <f t="shared" si="24"/>
        <v>415.28999999999996</v>
      </c>
      <c r="R40" s="74">
        <f t="shared" si="24"/>
        <v>391</v>
      </c>
      <c r="S40" s="74">
        <f>S41+S42+S43</f>
        <v>299.4889</v>
      </c>
      <c r="T40" s="74">
        <f t="shared" si="24"/>
        <v>394.84</v>
      </c>
      <c r="U40" s="75">
        <f>U41+U42+U43</f>
        <v>427.5213</v>
      </c>
      <c r="V40" s="75">
        <f>V41+V42+V43</f>
        <v>299.3231</v>
      </c>
      <c r="W40" s="75">
        <f>W41+W42+W43</f>
        <v>396.1657</v>
      </c>
      <c r="X40" s="75">
        <f>X41+X42+X43</f>
        <v>491.3161</v>
      </c>
      <c r="Y40" s="88">
        <v>415.96</v>
      </c>
      <c r="Z40" s="75">
        <f>Z41+Z42+Z43</f>
        <v>408.4055</v>
      </c>
      <c r="AA40" s="88">
        <v>438.78</v>
      </c>
      <c r="AB40" s="19">
        <f>AB41+AB42+AB43</f>
        <v>384.6217</v>
      </c>
      <c r="AC40" s="19">
        <v>0</v>
      </c>
      <c r="AD40" s="19">
        <f aca="true" t="shared" si="25" ref="AD40:AJ40">AD41+AD42+AD43</f>
        <v>0</v>
      </c>
      <c r="AE40" s="19">
        <f t="shared" si="25"/>
        <v>0</v>
      </c>
      <c r="AF40" s="19">
        <f t="shared" si="25"/>
        <v>0</v>
      </c>
      <c r="AG40" s="19">
        <f t="shared" si="25"/>
        <v>0</v>
      </c>
      <c r="AH40" s="19">
        <f t="shared" si="25"/>
        <v>0</v>
      </c>
      <c r="AI40" s="19">
        <f t="shared" si="25"/>
        <v>0</v>
      </c>
      <c r="AJ40" s="19">
        <f t="shared" si="25"/>
        <v>0</v>
      </c>
      <c r="AK40" s="19">
        <f>AK41+AK42+AK43</f>
        <v>0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50"/>
      <c r="AZ40" s="50"/>
      <c r="BA40" s="50"/>
    </row>
    <row r="41" spans="1:50" s="46" customFormat="1" ht="15">
      <c r="A41" s="73">
        <v>27</v>
      </c>
      <c r="B41" s="109">
        <v>33</v>
      </c>
      <c r="C41" s="8" t="s">
        <v>60</v>
      </c>
      <c r="D41" s="52" t="s">
        <v>93</v>
      </c>
      <c r="E41" s="74">
        <v>256.7999</v>
      </c>
      <c r="F41" s="74">
        <v>208.9508</v>
      </c>
      <c r="G41" s="74">
        <v>313.4505</v>
      </c>
      <c r="H41" s="74">
        <v>362.6343</v>
      </c>
      <c r="I41" s="74">
        <v>423.6474</v>
      </c>
      <c r="J41" s="74">
        <v>377.9768</v>
      </c>
      <c r="K41" s="74">
        <v>375.5662</v>
      </c>
      <c r="L41" s="74">
        <v>499.2854</v>
      </c>
      <c r="M41" s="74">
        <v>834.3161</v>
      </c>
      <c r="N41" s="74">
        <v>1035.0975</v>
      </c>
      <c r="O41" s="74">
        <v>1211.55</v>
      </c>
      <c r="P41" s="74">
        <v>543.72</v>
      </c>
      <c r="Q41" s="74">
        <v>392.32</v>
      </c>
      <c r="R41" s="74">
        <v>357.13</v>
      </c>
      <c r="S41" s="74">
        <v>276.5153</v>
      </c>
      <c r="T41" s="74">
        <v>363</v>
      </c>
      <c r="U41" s="75">
        <v>402.8657</v>
      </c>
      <c r="V41" s="75">
        <v>274.6676</v>
      </c>
      <c r="W41" s="75">
        <v>359.7115</v>
      </c>
      <c r="X41" s="75">
        <v>456.3311</v>
      </c>
      <c r="Y41" s="75">
        <v>380.98</v>
      </c>
      <c r="Z41" s="75">
        <v>390.43</v>
      </c>
      <c r="AA41" s="75">
        <v>420.8</v>
      </c>
      <c r="AB41" s="19">
        <v>368.1155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s="46" customFormat="1" ht="15">
      <c r="A42" s="73">
        <v>28</v>
      </c>
      <c r="B42" s="109">
        <v>34</v>
      </c>
      <c r="C42" s="8" t="s">
        <v>54</v>
      </c>
      <c r="D42" s="52" t="s">
        <v>55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s="46" customFormat="1" ht="15">
      <c r="A43" s="73">
        <v>29</v>
      </c>
      <c r="B43" s="109">
        <v>35</v>
      </c>
      <c r="C43" s="8" t="s">
        <v>56</v>
      </c>
      <c r="D43" s="52" t="s">
        <v>57</v>
      </c>
      <c r="E43" s="74">
        <v>6.2625</v>
      </c>
      <c r="F43" s="74">
        <v>6.5569</v>
      </c>
      <c r="G43" s="74">
        <v>1.1325</v>
      </c>
      <c r="H43" s="74">
        <v>7.2053</v>
      </c>
      <c r="I43" s="74">
        <v>2.1483</v>
      </c>
      <c r="J43" s="74">
        <v>2.4476</v>
      </c>
      <c r="K43" s="74">
        <v>10.452</v>
      </c>
      <c r="L43" s="74">
        <v>0.4417</v>
      </c>
      <c r="M43" s="74">
        <v>15.9158</v>
      </c>
      <c r="N43" s="74">
        <v>20.4698</v>
      </c>
      <c r="O43" s="74">
        <v>9.46</v>
      </c>
      <c r="P43" s="74">
        <v>33.71</v>
      </c>
      <c r="Q43" s="74">
        <v>22.97</v>
      </c>
      <c r="R43" s="74">
        <v>33.87</v>
      </c>
      <c r="S43" s="74">
        <v>22.9736</v>
      </c>
      <c r="T43" s="74">
        <v>31.84</v>
      </c>
      <c r="U43" s="75">
        <v>24.6556</v>
      </c>
      <c r="V43" s="75">
        <v>24.6555</v>
      </c>
      <c r="W43" s="75">
        <v>36.4542</v>
      </c>
      <c r="X43" s="75">
        <v>34.985</v>
      </c>
      <c r="Y43" s="75">
        <v>34.98</v>
      </c>
      <c r="Z43" s="75">
        <v>17.9755</v>
      </c>
      <c r="AA43" s="75">
        <v>17.98</v>
      </c>
      <c r="AB43" s="19">
        <v>16.5062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s="17" customFormat="1" ht="15" customHeight="1">
      <c r="A44" s="33">
        <v>30</v>
      </c>
      <c r="B44" s="109">
        <v>36</v>
      </c>
      <c r="C44" s="116" t="s">
        <v>63</v>
      </c>
      <c r="D44" s="117" t="s">
        <v>108</v>
      </c>
      <c r="E44" s="80">
        <f aca="true" t="shared" si="26" ref="E44:R44">E17+E20+E27+E38</f>
        <v>17323.974799999996</v>
      </c>
      <c r="F44" s="80">
        <f t="shared" si="26"/>
        <v>22403.549499999997</v>
      </c>
      <c r="G44" s="80">
        <f t="shared" si="26"/>
        <v>24180.6614</v>
      </c>
      <c r="H44" s="80">
        <f t="shared" si="26"/>
        <v>26303.6072</v>
      </c>
      <c r="I44" s="80">
        <f t="shared" si="26"/>
        <v>31927.031600000002</v>
      </c>
      <c r="J44" s="80">
        <f t="shared" si="26"/>
        <v>35684.0247</v>
      </c>
      <c r="K44" s="80">
        <f t="shared" si="26"/>
        <v>30715.745700000003</v>
      </c>
      <c r="L44" s="80">
        <f t="shared" si="26"/>
        <v>27220.3593</v>
      </c>
      <c r="M44" s="80">
        <f t="shared" si="26"/>
        <v>31856.2378</v>
      </c>
      <c r="N44" s="80">
        <f t="shared" si="26"/>
        <v>37816.6916</v>
      </c>
      <c r="O44" s="80">
        <f t="shared" si="26"/>
        <v>43133.229999999996</v>
      </c>
      <c r="P44" s="80">
        <f t="shared" si="26"/>
        <v>48749.82</v>
      </c>
      <c r="Q44" s="80">
        <f t="shared" si="26"/>
        <v>54347.79</v>
      </c>
      <c r="R44" s="80">
        <f t="shared" si="26"/>
        <v>57090.29</v>
      </c>
      <c r="S44" s="80"/>
      <c r="T44" s="80"/>
      <c r="U44" s="81"/>
      <c r="V44" s="81"/>
      <c r="W44" s="81"/>
      <c r="X44" s="81"/>
      <c r="Y44" s="81"/>
      <c r="Z44" s="81"/>
      <c r="AA44" s="81"/>
      <c r="AB44" s="21"/>
      <c r="AC44" s="21"/>
      <c r="AD44" s="21"/>
      <c r="AE44" s="21"/>
      <c r="AF44" s="21"/>
      <c r="AG44" s="21">
        <f>AG38+AG27+AG20</f>
        <v>180420.4239</v>
      </c>
      <c r="AH44" s="21">
        <v>169785.7857</v>
      </c>
      <c r="AI44" s="21">
        <f>AI38+AI27+AI20</f>
        <v>171260.9875</v>
      </c>
      <c r="AJ44" s="21">
        <v>170878.8807</v>
      </c>
      <c r="AK44" s="21">
        <v>162099.8777</v>
      </c>
      <c r="AL44" s="21">
        <v>181753.9017</v>
      </c>
      <c r="AM44" s="21">
        <v>190615.1217</v>
      </c>
      <c r="AN44" s="21">
        <v>179472.4727</v>
      </c>
      <c r="AO44" s="21">
        <v>212274.6588</v>
      </c>
      <c r="AP44" s="21">
        <v>212258.8865</v>
      </c>
      <c r="AQ44" s="21">
        <v>231654.5089</v>
      </c>
      <c r="AR44" s="21">
        <v>204439.2805</v>
      </c>
      <c r="AS44" s="21">
        <v>232944.0119</v>
      </c>
      <c r="AT44" s="21">
        <v>224828.9074</v>
      </c>
      <c r="AU44" s="21">
        <v>213491.0193</v>
      </c>
      <c r="AV44" s="21">
        <v>225731.4988</v>
      </c>
      <c r="AW44" s="21">
        <v>248062.6199</v>
      </c>
      <c r="AX44" s="21">
        <v>250747.3338</v>
      </c>
    </row>
    <row r="45" spans="1:50" s="17" customFormat="1" ht="15">
      <c r="A45" s="33"/>
      <c r="B45" s="109">
        <v>37</v>
      </c>
      <c r="C45" s="116"/>
      <c r="D45" s="117" t="s">
        <v>109</v>
      </c>
      <c r="E45" s="80">
        <v>17323.974799999996</v>
      </c>
      <c r="F45" s="80">
        <v>22403.549499999997</v>
      </c>
      <c r="G45" s="80">
        <v>24180.6614</v>
      </c>
      <c r="H45" s="80">
        <v>26303.6072</v>
      </c>
      <c r="I45" s="80">
        <v>31927.031600000002</v>
      </c>
      <c r="J45" s="80">
        <v>35684.0247</v>
      </c>
      <c r="K45" s="80">
        <v>30715.745700000003</v>
      </c>
      <c r="L45" s="80">
        <v>27220.3593</v>
      </c>
      <c r="M45" s="80">
        <v>31856.2378</v>
      </c>
      <c r="N45" s="80">
        <v>37816.6916</v>
      </c>
      <c r="O45" s="80">
        <v>43133.229999999996</v>
      </c>
      <c r="P45" s="80">
        <v>48749.82</v>
      </c>
      <c r="Q45" s="80">
        <v>54347.79</v>
      </c>
      <c r="R45" s="80">
        <v>57090.29</v>
      </c>
      <c r="S45" s="80">
        <v>53703.322199999995</v>
      </c>
      <c r="T45" s="80">
        <v>63998.8224</v>
      </c>
      <c r="U45" s="81">
        <v>68530.0787</v>
      </c>
      <c r="V45" s="81">
        <v>65372.078400000006</v>
      </c>
      <c r="W45" s="81">
        <v>76675.2288</v>
      </c>
      <c r="X45" s="81">
        <v>86512.8048</v>
      </c>
      <c r="Y45" s="81">
        <v>81263.91</v>
      </c>
      <c r="Z45" s="81">
        <v>94871.9522</v>
      </c>
      <c r="AA45" s="21">
        <v>100348.93</v>
      </c>
      <c r="AB45" s="21">
        <v>94101.0791</v>
      </c>
      <c r="AC45" s="21">
        <v>131426.8945</v>
      </c>
      <c r="AD45" s="21">
        <v>126111.6289</v>
      </c>
      <c r="AE45" s="21">
        <f>AE38+AE28+AE20</f>
        <v>116605.4792</v>
      </c>
      <c r="AF45" s="21">
        <f>AF38+AF28+AF20</f>
        <v>137713.3886</v>
      </c>
      <c r="AG45" s="21">
        <f>AG38+AG28+AG20</f>
        <v>137455.7839</v>
      </c>
      <c r="AH45" s="21">
        <v>129736.0199</v>
      </c>
      <c r="AI45" s="21">
        <f>AI38+AI28+AI20</f>
        <v>151127.7475</v>
      </c>
      <c r="AJ45" s="21">
        <v>148506.6857</v>
      </c>
      <c r="AK45" s="21">
        <v>139727.6827</v>
      </c>
      <c r="AL45" s="21">
        <v>166753.9017</v>
      </c>
      <c r="AM45" s="21">
        <v>175615.1217</v>
      </c>
      <c r="AN45" s="21">
        <v>164472.4727</v>
      </c>
      <c r="AO45" s="21">
        <v>197274.6588</v>
      </c>
      <c r="AP45" s="21">
        <v>197258.8865</v>
      </c>
      <c r="AQ45" s="21">
        <v>216932.5481</v>
      </c>
      <c r="AR45" s="21">
        <v>189439.2805</v>
      </c>
      <c r="AS45" s="21">
        <v>218222.0511</v>
      </c>
      <c r="AT45" s="21">
        <v>210106.9466</v>
      </c>
      <c r="AU45" s="63">
        <v>198769.0585</v>
      </c>
      <c r="AV45" s="63">
        <v>225731.4988</v>
      </c>
      <c r="AW45" s="63">
        <v>248062.6199</v>
      </c>
      <c r="AX45" s="63">
        <v>250747.3338</v>
      </c>
    </row>
    <row r="46" spans="1:50" s="57" customFormat="1" ht="15">
      <c r="A46" s="89">
        <v>31</v>
      </c>
      <c r="B46" s="121">
        <v>38</v>
      </c>
      <c r="C46" s="122" t="s">
        <v>64</v>
      </c>
      <c r="D46" s="123" t="s">
        <v>110</v>
      </c>
      <c r="E46" s="90">
        <f aca="true" t="shared" si="27" ref="E46:R46">E21+E29+E39</f>
        <v>11575.573699999999</v>
      </c>
      <c r="F46" s="90">
        <f t="shared" si="27"/>
        <v>13429.3717</v>
      </c>
      <c r="G46" s="90">
        <f t="shared" si="27"/>
        <v>15035.358100000001</v>
      </c>
      <c r="H46" s="90">
        <f t="shared" si="27"/>
        <v>15948.9802</v>
      </c>
      <c r="I46" s="90">
        <f t="shared" si="27"/>
        <v>17015.7795</v>
      </c>
      <c r="J46" s="90">
        <f t="shared" si="27"/>
        <v>18848.2862</v>
      </c>
      <c r="K46" s="90">
        <f t="shared" si="27"/>
        <v>19906.1846</v>
      </c>
      <c r="L46" s="90">
        <f t="shared" si="27"/>
        <v>21499.2067</v>
      </c>
      <c r="M46" s="90">
        <f t="shared" si="27"/>
        <v>24953.799600000002</v>
      </c>
      <c r="N46" s="90">
        <f t="shared" si="27"/>
        <v>29127.645699999997</v>
      </c>
      <c r="O46" s="90">
        <f t="shared" si="27"/>
        <v>34295.59</v>
      </c>
      <c r="P46" s="90">
        <f t="shared" si="27"/>
        <v>40132.19</v>
      </c>
      <c r="Q46" s="90">
        <f t="shared" si="27"/>
        <v>43561.72</v>
      </c>
      <c r="R46" s="90">
        <f t="shared" si="27"/>
        <v>46877.91999999999</v>
      </c>
      <c r="S46" s="90"/>
      <c r="T46" s="90"/>
      <c r="U46" s="91"/>
      <c r="V46" s="91"/>
      <c r="W46" s="91"/>
      <c r="X46" s="91"/>
      <c r="Y46" s="91"/>
      <c r="Z46" s="91"/>
      <c r="AA46" s="91"/>
      <c r="AB46" s="55"/>
      <c r="AC46" s="55"/>
      <c r="AD46" s="55"/>
      <c r="AE46" s="55"/>
      <c r="AF46" s="55"/>
      <c r="AG46" s="55">
        <f>AG21+AG29+AG39</f>
        <v>112022.24179999999</v>
      </c>
      <c r="AH46" s="55">
        <v>106239.2361</v>
      </c>
      <c r="AI46" s="55">
        <f>AI21+AI29+AI39</f>
        <v>132052.5189</v>
      </c>
      <c r="AJ46" s="56">
        <v>134266.1687</v>
      </c>
      <c r="AK46" s="56">
        <v>127140.1401</v>
      </c>
      <c r="AL46" s="56">
        <v>143690.0944</v>
      </c>
      <c r="AM46" s="56">
        <v>154858.5088</v>
      </c>
      <c r="AN46" s="56">
        <v>145841.5179</v>
      </c>
      <c r="AO46" s="56">
        <v>169118.3533</v>
      </c>
      <c r="AP46" s="55">
        <v>173008.915</v>
      </c>
      <c r="AQ46" s="55">
        <v>190753.7469</v>
      </c>
      <c r="AR46" s="55">
        <v>166773.185</v>
      </c>
      <c r="AS46" s="19">
        <v>191019.6084</v>
      </c>
      <c r="AT46" s="19">
        <v>184756.599</v>
      </c>
      <c r="AU46" s="19">
        <v>176485.1042</v>
      </c>
      <c r="AV46" s="19">
        <v>185750.0279</v>
      </c>
      <c r="AW46" s="48">
        <v>189701.8043</v>
      </c>
      <c r="AX46" s="48">
        <v>208080.1658</v>
      </c>
    </row>
    <row r="47" spans="1:50" s="57" customFormat="1" ht="15">
      <c r="A47" s="89"/>
      <c r="B47" s="121">
        <v>39</v>
      </c>
      <c r="C47" s="122"/>
      <c r="D47" s="123" t="s">
        <v>111</v>
      </c>
      <c r="E47" s="90">
        <v>11575.573699999999</v>
      </c>
      <c r="F47" s="90">
        <v>13429.3717</v>
      </c>
      <c r="G47" s="90">
        <v>15035.358100000001</v>
      </c>
      <c r="H47" s="90">
        <v>15948.9802</v>
      </c>
      <c r="I47" s="90">
        <v>17015.7795</v>
      </c>
      <c r="J47" s="90">
        <v>18848.2862</v>
      </c>
      <c r="K47" s="90">
        <v>19906.1846</v>
      </c>
      <c r="L47" s="90">
        <v>21499.2067</v>
      </c>
      <c r="M47" s="90">
        <v>24953.799600000002</v>
      </c>
      <c r="N47" s="90">
        <v>29127.645699999997</v>
      </c>
      <c r="O47" s="90">
        <v>34295.59</v>
      </c>
      <c r="P47" s="90">
        <v>40132.19</v>
      </c>
      <c r="Q47" s="90">
        <v>43561.72</v>
      </c>
      <c r="R47" s="90">
        <v>46877.91999999999</v>
      </c>
      <c r="S47" s="90">
        <v>44873.3458</v>
      </c>
      <c r="T47" s="90">
        <v>51934.74</v>
      </c>
      <c r="U47" s="91">
        <v>55677.893000000004</v>
      </c>
      <c r="V47" s="91">
        <v>53653.31070000001</v>
      </c>
      <c r="W47" s="91">
        <v>62219.2172</v>
      </c>
      <c r="X47" s="91">
        <v>67711.8948</v>
      </c>
      <c r="Y47" s="91">
        <v>63461.78999999999</v>
      </c>
      <c r="Z47" s="91">
        <v>76194.7404</v>
      </c>
      <c r="AA47" s="91">
        <v>79786.09</v>
      </c>
      <c r="AB47" s="55">
        <v>75509.5864</v>
      </c>
      <c r="AC47" s="55">
        <v>105387.1897</v>
      </c>
      <c r="AD47" s="55">
        <v>100887.9366</v>
      </c>
      <c r="AE47" s="55">
        <f>AE21+AE30+AE39</f>
        <v>94541.9689</v>
      </c>
      <c r="AF47" s="55">
        <f aca="true" t="shared" si="28" ref="AF47:AI48">AF21+AF30+AF39</f>
        <v>110804.8475</v>
      </c>
      <c r="AG47" s="55">
        <f t="shared" si="28"/>
        <v>112022.24179999999</v>
      </c>
      <c r="AH47" s="55">
        <v>106239.2361</v>
      </c>
      <c r="AI47" s="55">
        <f t="shared" si="28"/>
        <v>123052.5189</v>
      </c>
      <c r="AJ47" s="56">
        <v>125266.1687</v>
      </c>
      <c r="AK47" s="56">
        <v>118140.14</v>
      </c>
      <c r="AL47" s="56">
        <v>131690.09</v>
      </c>
      <c r="AM47" s="56">
        <v>142858.5</v>
      </c>
      <c r="AN47" s="56">
        <v>133841.5179</v>
      </c>
      <c r="AO47" s="56">
        <v>157118.35</v>
      </c>
      <c r="AP47" s="55">
        <v>161008.915</v>
      </c>
      <c r="AQ47" s="55">
        <v>176937.2761</v>
      </c>
      <c r="AR47" s="55">
        <v>154773.185</v>
      </c>
      <c r="AS47" s="19">
        <v>177203.1376</v>
      </c>
      <c r="AT47" s="19">
        <v>170940.1282</v>
      </c>
      <c r="AU47" s="57">
        <v>162668.6334</v>
      </c>
      <c r="AV47" s="19">
        <v>185750.0279</v>
      </c>
      <c r="AW47" s="48">
        <v>189701.8043</v>
      </c>
      <c r="AX47" s="48">
        <v>208080.1658</v>
      </c>
    </row>
    <row r="48" spans="1:50" s="46" customFormat="1" ht="15">
      <c r="A48" s="73">
        <v>32</v>
      </c>
      <c r="B48" s="114">
        <v>40</v>
      </c>
      <c r="C48" s="8" t="s">
        <v>65</v>
      </c>
      <c r="D48" s="52" t="s">
        <v>112</v>
      </c>
      <c r="E48" s="74">
        <f aca="true" t="shared" si="29" ref="E48:R48">E22+E31+E40</f>
        <v>5748.4011</v>
      </c>
      <c r="F48" s="74">
        <f t="shared" si="29"/>
        <v>8974.1778</v>
      </c>
      <c r="G48" s="74">
        <f t="shared" si="29"/>
        <v>9145.303300000001</v>
      </c>
      <c r="H48" s="74">
        <f t="shared" si="29"/>
        <v>10354.627</v>
      </c>
      <c r="I48" s="74">
        <f t="shared" si="29"/>
        <v>14911.252100000002</v>
      </c>
      <c r="J48" s="74">
        <f t="shared" si="29"/>
        <v>16835.7385</v>
      </c>
      <c r="K48" s="74">
        <f t="shared" si="29"/>
        <v>10809.5611</v>
      </c>
      <c r="L48" s="74">
        <f t="shared" si="29"/>
        <v>5721.1526</v>
      </c>
      <c r="M48" s="74">
        <f t="shared" si="29"/>
        <v>6902.4382</v>
      </c>
      <c r="N48" s="74">
        <f t="shared" si="29"/>
        <v>8689.0459</v>
      </c>
      <c r="O48" s="74">
        <f t="shared" si="29"/>
        <v>8672.64</v>
      </c>
      <c r="P48" s="74">
        <f t="shared" si="29"/>
        <v>8617.63</v>
      </c>
      <c r="Q48" s="74">
        <f t="shared" si="29"/>
        <v>10786.07</v>
      </c>
      <c r="R48" s="74">
        <f t="shared" si="29"/>
        <v>10212.369999999999</v>
      </c>
      <c r="S48" s="74"/>
      <c r="T48" s="74"/>
      <c r="U48" s="75"/>
      <c r="V48" s="75"/>
      <c r="W48" s="75"/>
      <c r="X48" s="75"/>
      <c r="Y48" s="75"/>
      <c r="Z48" s="75"/>
      <c r="AA48" s="75"/>
      <c r="AB48" s="45"/>
      <c r="AC48" s="45"/>
      <c r="AD48" s="45"/>
      <c r="AE48" s="45"/>
      <c r="AF48" s="45"/>
      <c r="AG48" s="45">
        <f t="shared" si="28"/>
        <v>68398.1821</v>
      </c>
      <c r="AH48" s="45">
        <v>63546.5496</v>
      </c>
      <c r="AI48" s="45">
        <f>AI22+AI31+AI40</f>
        <v>39208.4686</v>
      </c>
      <c r="AJ48" s="19">
        <v>36612.712</v>
      </c>
      <c r="AK48" s="19">
        <v>34959.7376</v>
      </c>
      <c r="AL48" s="19">
        <v>38063.8073</v>
      </c>
      <c r="AM48" s="19">
        <v>35756.6129</v>
      </c>
      <c r="AN48" s="19">
        <v>33630.9548</v>
      </c>
      <c r="AO48" s="19">
        <v>43156.3055</v>
      </c>
      <c r="AP48" s="19">
        <v>39249.9715</v>
      </c>
      <c r="AQ48" s="19">
        <v>40900.762</v>
      </c>
      <c r="AR48" s="19">
        <v>37666.0955</v>
      </c>
      <c r="AS48" s="19">
        <v>41924.4035</v>
      </c>
      <c r="AT48" s="19">
        <v>40072.3084</v>
      </c>
      <c r="AU48" s="19">
        <v>37005.9151</v>
      </c>
      <c r="AV48" s="19">
        <v>39981.4709</v>
      </c>
      <c r="AW48" s="19">
        <v>5836.8156</v>
      </c>
      <c r="AX48" s="19">
        <v>42667.168</v>
      </c>
    </row>
    <row r="49" spans="1:50" s="59" customFormat="1" ht="15">
      <c r="A49" s="89"/>
      <c r="B49" s="121">
        <v>41</v>
      </c>
      <c r="C49" s="122"/>
      <c r="D49" s="124" t="s">
        <v>113</v>
      </c>
      <c r="E49" s="90">
        <v>5748.4011</v>
      </c>
      <c r="F49" s="90">
        <v>8974.1778</v>
      </c>
      <c r="G49" s="90">
        <v>9145.303300000001</v>
      </c>
      <c r="H49" s="90">
        <v>10354.627</v>
      </c>
      <c r="I49" s="90">
        <v>14911.252100000002</v>
      </c>
      <c r="J49" s="90">
        <v>16835.7385</v>
      </c>
      <c r="K49" s="90">
        <v>10809.5611</v>
      </c>
      <c r="L49" s="90">
        <v>5721.1526</v>
      </c>
      <c r="M49" s="90">
        <v>6902.4382</v>
      </c>
      <c r="N49" s="90">
        <v>8689.0459</v>
      </c>
      <c r="O49" s="90">
        <v>8672.64</v>
      </c>
      <c r="P49" s="90">
        <v>8617.63</v>
      </c>
      <c r="Q49" s="90">
        <v>10786.07</v>
      </c>
      <c r="R49" s="90">
        <v>10212.369999999999</v>
      </c>
      <c r="S49" s="90">
        <v>8829.9764</v>
      </c>
      <c r="T49" s="90">
        <v>12064.082400000001</v>
      </c>
      <c r="U49" s="91">
        <v>12852.185700000002</v>
      </c>
      <c r="V49" s="91">
        <v>11718.7677</v>
      </c>
      <c r="W49" s="91">
        <v>14456.011599999998</v>
      </c>
      <c r="X49" s="91">
        <v>18800.91</v>
      </c>
      <c r="Y49" s="91">
        <v>17802.12</v>
      </c>
      <c r="Z49" s="91">
        <v>18677.2118</v>
      </c>
      <c r="AA49" s="91">
        <v>20562.839999999997</v>
      </c>
      <c r="AB49" s="58">
        <v>18591.4927</v>
      </c>
      <c r="AC49" s="58">
        <v>26039.7048</v>
      </c>
      <c r="AD49" s="58">
        <v>24923.6923</v>
      </c>
      <c r="AE49" s="58">
        <f>AE22+AE32+AE40</f>
        <v>22063.510299999998</v>
      </c>
      <c r="AF49" s="58">
        <f aca="true" t="shared" si="30" ref="AF49:AI50">AF22+AF32+AF40</f>
        <v>26908.541100000002</v>
      </c>
      <c r="AG49" s="58">
        <f t="shared" si="30"/>
        <v>25433.5421</v>
      </c>
      <c r="AH49" s="58">
        <v>23496.7838</v>
      </c>
      <c r="AI49" s="58">
        <f t="shared" si="30"/>
        <v>28075.228600000002</v>
      </c>
      <c r="AJ49" s="55">
        <v>23240.517</v>
      </c>
      <c r="AK49" s="55">
        <v>21587.5426</v>
      </c>
      <c r="AL49" s="55">
        <v>35063.8073</v>
      </c>
      <c r="AM49" s="55">
        <v>32756.6126</v>
      </c>
      <c r="AN49" s="55">
        <v>30630.9548</v>
      </c>
      <c r="AO49" s="55">
        <v>40156.3055</v>
      </c>
      <c r="AP49" s="55">
        <v>36249.9715</v>
      </c>
      <c r="AQ49" s="55">
        <v>39995.272</v>
      </c>
      <c r="AR49" s="55">
        <v>34666.0955</v>
      </c>
      <c r="AS49" s="19">
        <v>41018.9135</v>
      </c>
      <c r="AT49" s="19">
        <v>39166.8184</v>
      </c>
      <c r="AU49" s="19">
        <v>36100.4251</v>
      </c>
      <c r="AV49" s="19">
        <v>39981.4709</v>
      </c>
      <c r="AW49" s="19">
        <v>5836.8156</v>
      </c>
      <c r="AX49" s="19">
        <v>42667.168</v>
      </c>
    </row>
    <row r="50" spans="1:50" s="59" customFormat="1" ht="15">
      <c r="A50" s="89"/>
      <c r="B50" s="121">
        <v>42</v>
      </c>
      <c r="C50" s="122"/>
      <c r="D50" s="124" t="s">
        <v>114</v>
      </c>
      <c r="E50" s="90"/>
      <c r="F50" s="90"/>
      <c r="G50" s="90"/>
      <c r="H50" s="90"/>
      <c r="I50" s="90"/>
      <c r="J50" s="90"/>
      <c r="K50" s="90"/>
      <c r="L50" s="90"/>
      <c r="M50" s="90"/>
      <c r="N50" s="90">
        <f>N41+N33+N23</f>
        <v>6555.5504</v>
      </c>
      <c r="O50" s="90">
        <f>O41+O33+O23</f>
        <v>5899.95</v>
      </c>
      <c r="P50" s="90">
        <f>P41+P33+P23</f>
        <v>5174.73</v>
      </c>
      <c r="Q50" s="90">
        <f>Q41+Q33+Q23</f>
        <v>7432.99</v>
      </c>
      <c r="R50" s="90">
        <f>R41+R33+R23</f>
        <v>6819.22</v>
      </c>
      <c r="S50" s="90"/>
      <c r="T50" s="90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58"/>
      <c r="AF50" s="58"/>
      <c r="AG50" s="58">
        <f t="shared" si="30"/>
        <v>23347.8831</v>
      </c>
      <c r="AH50" s="58">
        <v>21985.2611</v>
      </c>
      <c r="AI50" s="58">
        <f t="shared" si="30"/>
        <v>23420.779</v>
      </c>
      <c r="AJ50" s="55">
        <v>18517.0514</v>
      </c>
      <c r="AK50" s="55">
        <v>16979.7177</v>
      </c>
      <c r="AL50" s="55">
        <v>25603.0826</v>
      </c>
      <c r="AM50" s="55">
        <v>22536.6024</v>
      </c>
      <c r="AN50" s="55">
        <v>20623.2837</v>
      </c>
      <c r="AO50" s="55">
        <v>25740.023</v>
      </c>
      <c r="AP50" s="55">
        <v>21061.5874</v>
      </c>
      <c r="AQ50" s="55">
        <v>19969.3717</v>
      </c>
      <c r="AR50" s="55">
        <v>19638.2026</v>
      </c>
      <c r="AS50" s="19">
        <v>19472.3372</v>
      </c>
      <c r="AT50" s="19">
        <v>17688.7336</v>
      </c>
      <c r="AU50" s="19">
        <v>14718.0464</v>
      </c>
      <c r="AV50" s="19">
        <v>21618.9462</v>
      </c>
      <c r="AW50" s="19">
        <v>16799.0488</v>
      </c>
      <c r="AX50" s="19">
        <v>24215.9701</v>
      </c>
    </row>
    <row r="51" spans="1:50" s="59" customFormat="1" ht="15">
      <c r="A51" s="89"/>
      <c r="B51" s="121">
        <v>43</v>
      </c>
      <c r="C51" s="122"/>
      <c r="D51" s="124" t="s">
        <v>115</v>
      </c>
      <c r="E51" s="90"/>
      <c r="F51" s="90"/>
      <c r="G51" s="90"/>
      <c r="H51" s="90"/>
      <c r="I51" s="90"/>
      <c r="J51" s="90"/>
      <c r="K51" s="90"/>
      <c r="L51" s="90"/>
      <c r="M51" s="90"/>
      <c r="N51" s="90">
        <v>6555.5504</v>
      </c>
      <c r="O51" s="90">
        <v>5899.95</v>
      </c>
      <c r="P51" s="90">
        <v>5174.73</v>
      </c>
      <c r="Q51" s="90">
        <v>7432.99</v>
      </c>
      <c r="R51" s="90">
        <v>6819.22</v>
      </c>
      <c r="S51" s="90">
        <v>5250.6182</v>
      </c>
      <c r="T51" s="90">
        <v>8550.140000000001</v>
      </c>
      <c r="U51" s="91">
        <v>8268.452099999999</v>
      </c>
      <c r="V51" s="91">
        <v>7119.253</v>
      </c>
      <c r="W51" s="91">
        <v>9689.184799999999</v>
      </c>
      <c r="X51" s="91">
        <v>11701.7562</v>
      </c>
      <c r="Y51" s="91">
        <v>10683.58</v>
      </c>
      <c r="Z51" s="91">
        <v>14055.9077</v>
      </c>
      <c r="AA51" s="91">
        <v>15354.55</v>
      </c>
      <c r="AB51" s="91">
        <v>13664.6608</v>
      </c>
      <c r="AC51" s="91">
        <v>20564.8678</v>
      </c>
      <c r="AD51" s="91">
        <v>19152.7486</v>
      </c>
      <c r="AE51" s="58">
        <f>AE23+AE34+AE41</f>
        <v>16102.687399999999</v>
      </c>
      <c r="AF51" s="58">
        <f>AF23+AF34+AF41</f>
        <v>20760.2854</v>
      </c>
      <c r="AG51" s="58">
        <f>AG23+AG34+AG41</f>
        <v>17647.8831</v>
      </c>
      <c r="AH51" s="58">
        <v>16285.26</v>
      </c>
      <c r="AI51" s="58">
        <f>AI23+AI34+AI41</f>
        <v>20420.779</v>
      </c>
      <c r="AJ51" s="55">
        <v>15517.05</v>
      </c>
      <c r="AK51" s="55">
        <v>13979.7177</v>
      </c>
      <c r="AL51" s="55">
        <v>22603.08</v>
      </c>
      <c r="AM51" s="55">
        <v>19536.6024</v>
      </c>
      <c r="AN51" s="55">
        <v>17623.2837</v>
      </c>
      <c r="AO51" s="55">
        <v>22740.3023</v>
      </c>
      <c r="AP51" s="55">
        <v>18061.5874</v>
      </c>
      <c r="AQ51" s="55">
        <v>19063.8817</v>
      </c>
      <c r="AR51" s="55">
        <v>16638.2026</v>
      </c>
      <c r="AS51" s="19">
        <v>18566.8472</v>
      </c>
      <c r="AT51" s="19">
        <v>16783.2436</v>
      </c>
      <c r="AU51" s="19">
        <v>13812.5564</v>
      </c>
      <c r="AV51" s="19">
        <v>21618.62</v>
      </c>
      <c r="AW51" s="19">
        <v>16799.0488</v>
      </c>
      <c r="AX51" s="19">
        <v>24215.9701</v>
      </c>
    </row>
    <row r="52" spans="1:50" s="59" customFormat="1" ht="15">
      <c r="A52" s="60">
        <v>33</v>
      </c>
      <c r="B52" s="125">
        <v>44</v>
      </c>
      <c r="C52" s="122" t="s">
        <v>66</v>
      </c>
      <c r="D52" s="124" t="s">
        <v>116</v>
      </c>
      <c r="E52" s="90">
        <v>3473.1946</v>
      </c>
      <c r="F52" s="90">
        <v>4282.1041</v>
      </c>
      <c r="G52" s="90">
        <v>2992.7951</v>
      </c>
      <c r="H52" s="90">
        <v>4955.0291</v>
      </c>
      <c r="I52" s="90">
        <v>4630.4482</v>
      </c>
      <c r="J52" s="90">
        <v>5875.0872</v>
      </c>
      <c r="K52" s="90">
        <v>5109.8487</v>
      </c>
      <c r="L52" s="90">
        <v>4502.8141</v>
      </c>
      <c r="M52" s="90">
        <v>2441.7181</v>
      </c>
      <c r="N52" s="90">
        <v>3217.5274</v>
      </c>
      <c r="O52" s="90">
        <v>5045.24</v>
      </c>
      <c r="P52" s="90">
        <v>5851.35</v>
      </c>
      <c r="Q52" s="90">
        <v>6918.94</v>
      </c>
      <c r="R52" s="90">
        <v>4815.48</v>
      </c>
      <c r="S52" s="90"/>
      <c r="T52" s="90"/>
      <c r="U52" s="91"/>
      <c r="V52" s="91"/>
      <c r="W52" s="91"/>
      <c r="X52" s="91"/>
      <c r="Y52" s="91"/>
      <c r="Z52" s="91"/>
      <c r="AA52" s="91"/>
      <c r="AB52" s="58"/>
      <c r="AC52" s="58"/>
      <c r="AD52" s="58"/>
      <c r="AE52" s="58"/>
      <c r="AF52" s="58"/>
      <c r="AG52" s="58">
        <v>60570.1403</v>
      </c>
      <c r="AH52" s="58">
        <v>56039.1334</v>
      </c>
      <c r="AI52" s="58">
        <v>39291.4803</v>
      </c>
      <c r="AJ52" s="55">
        <v>39741.6045</v>
      </c>
      <c r="AK52" s="55">
        <v>38874.2835</v>
      </c>
      <c r="AL52" s="55">
        <v>20389.3797</v>
      </c>
      <c r="AM52" s="55">
        <v>19794.7121</v>
      </c>
      <c r="AN52" s="55">
        <v>16882.9091</v>
      </c>
      <c r="AO52" s="55">
        <v>24043.1273</v>
      </c>
      <c r="AP52" s="55">
        <v>24489.8751</v>
      </c>
      <c r="AQ52" s="55">
        <v>24641.7508</v>
      </c>
      <c r="AR52" s="55">
        <v>20932.0132</v>
      </c>
      <c r="AS52" s="19">
        <v>24639.1622</v>
      </c>
      <c r="AT52" s="19">
        <v>24639.755</v>
      </c>
      <c r="AU52" s="19">
        <v>26141.0356</v>
      </c>
      <c r="AV52" s="19">
        <v>27658.7512</v>
      </c>
      <c r="AW52" s="19">
        <v>50198.5798</v>
      </c>
      <c r="AX52" s="19">
        <v>44314.8798</v>
      </c>
    </row>
    <row r="53" spans="1:50" s="59" customFormat="1" ht="15">
      <c r="A53" s="60"/>
      <c r="B53" s="125">
        <v>45</v>
      </c>
      <c r="C53" s="122"/>
      <c r="D53" s="124" t="s">
        <v>117</v>
      </c>
      <c r="E53" s="90">
        <v>3473.1946</v>
      </c>
      <c r="F53" s="90">
        <v>4282.1041</v>
      </c>
      <c r="G53" s="90">
        <v>2992.7951</v>
      </c>
      <c r="H53" s="90">
        <v>4955.0291</v>
      </c>
      <c r="I53" s="90">
        <v>4630.4482</v>
      </c>
      <c r="J53" s="90">
        <v>5875.0872</v>
      </c>
      <c r="K53" s="90">
        <v>5109.8487</v>
      </c>
      <c r="L53" s="90">
        <v>4502.8141</v>
      </c>
      <c r="M53" s="90">
        <v>2441.7181</v>
      </c>
      <c r="N53" s="90">
        <v>3217.5274</v>
      </c>
      <c r="O53" s="90">
        <v>5045.24</v>
      </c>
      <c r="P53" s="90">
        <v>5851.35</v>
      </c>
      <c r="Q53" s="90">
        <v>6918.94</v>
      </c>
      <c r="R53" s="90">
        <v>4815.48</v>
      </c>
      <c r="S53" s="90">
        <v>4660.1</v>
      </c>
      <c r="T53" s="90">
        <v>6724.54</v>
      </c>
      <c r="U53" s="91">
        <v>2696.46</v>
      </c>
      <c r="V53" s="91">
        <v>2427.9846</v>
      </c>
      <c r="W53" s="91">
        <v>7771.26</v>
      </c>
      <c r="X53" s="91">
        <v>7853.8596</v>
      </c>
      <c r="Y53" s="91">
        <v>5248.2861</v>
      </c>
      <c r="Z53" s="91">
        <v>11304.9406</v>
      </c>
      <c r="AA53" s="91">
        <v>10279.5133</v>
      </c>
      <c r="AB53" s="58">
        <v>10375.8221</v>
      </c>
      <c r="AC53" s="58">
        <v>14072.2782</v>
      </c>
      <c r="AD53" s="58">
        <v>13460.4959</v>
      </c>
      <c r="AE53" s="58">
        <v>13180.7719</v>
      </c>
      <c r="AF53" s="58">
        <v>17326.5584</v>
      </c>
      <c r="AG53" s="58">
        <v>17605.5003</v>
      </c>
      <c r="AH53" s="58">
        <v>15989.367700000003</v>
      </c>
      <c r="AI53" s="58">
        <v>19158.2403</v>
      </c>
      <c r="AJ53" s="55">
        <v>17369.4095</v>
      </c>
      <c r="AK53" s="55">
        <v>16502.088499999998</v>
      </c>
      <c r="AL53" s="55">
        <v>20389.3797</v>
      </c>
      <c r="AM53" s="55">
        <v>19794.7121</v>
      </c>
      <c r="AN53" s="55">
        <v>16882.9091</v>
      </c>
      <c r="AO53" s="55">
        <v>24043.1273</v>
      </c>
      <c r="AP53" s="55">
        <v>24489.8751</v>
      </c>
      <c r="AQ53" s="55">
        <v>24641.7508</v>
      </c>
      <c r="AR53" s="55">
        <v>20932.0132</v>
      </c>
      <c r="AS53" s="19">
        <v>24639.1622</v>
      </c>
      <c r="AT53" s="19">
        <v>24639.755</v>
      </c>
      <c r="AU53" s="19">
        <v>26141.0356</v>
      </c>
      <c r="AV53" s="19">
        <v>27658.7512</v>
      </c>
      <c r="AW53" s="19">
        <v>50198.5798</v>
      </c>
      <c r="AX53" s="19">
        <v>44314.8798</v>
      </c>
    </row>
    <row r="54" spans="1:50" s="59" customFormat="1" ht="15">
      <c r="A54" s="60">
        <v>34</v>
      </c>
      <c r="B54" s="125">
        <v>46</v>
      </c>
      <c r="C54" s="122" t="s">
        <v>67</v>
      </c>
      <c r="D54" s="124" t="s">
        <v>68</v>
      </c>
      <c r="E54" s="90">
        <v>1418.8009</v>
      </c>
      <c r="F54" s="90">
        <v>1574.7833</v>
      </c>
      <c r="G54" s="90">
        <v>1141.1409</v>
      </c>
      <c r="H54" s="90">
        <v>884.1588</v>
      </c>
      <c r="I54" s="90">
        <v>1277.0428</v>
      </c>
      <c r="J54" s="90">
        <v>1436.9568</v>
      </c>
      <c r="K54" s="90">
        <v>911.2085</v>
      </c>
      <c r="L54" s="90">
        <v>853.2003</v>
      </c>
      <c r="M54" s="90">
        <v>1800.1391</v>
      </c>
      <c r="N54" s="90">
        <v>-730.4443</v>
      </c>
      <c r="O54" s="90">
        <v>2472.78</v>
      </c>
      <c r="P54" s="90">
        <v>4241.02</v>
      </c>
      <c r="Q54" s="90">
        <v>1590.41</v>
      </c>
      <c r="R54" s="90">
        <v>2340.41</v>
      </c>
      <c r="S54" s="90">
        <v>12.92</v>
      </c>
      <c r="T54" s="90">
        <v>1438.08</v>
      </c>
      <c r="U54" s="91">
        <v>5053.36</v>
      </c>
      <c r="V54" s="91">
        <v>1259.6615</v>
      </c>
      <c r="W54" s="91">
        <v>1275.96</v>
      </c>
      <c r="X54" s="91">
        <v>3575.5887</v>
      </c>
      <c r="Y54" s="91">
        <v>3207.991</v>
      </c>
      <c r="Z54" s="91">
        <v>2051.4442</v>
      </c>
      <c r="AA54" s="91">
        <v>7550.1345</v>
      </c>
      <c r="AB54" s="55">
        <v>4862.5648</v>
      </c>
      <c r="AC54" s="55">
        <v>2962.7273</v>
      </c>
      <c r="AD54" s="55">
        <v>9806.0014</v>
      </c>
      <c r="AE54" s="55">
        <v>5843.651</v>
      </c>
      <c r="AF54" s="55">
        <v>3457.4976</v>
      </c>
      <c r="AG54" s="55">
        <v>6799.5156</v>
      </c>
      <c r="AH54" s="55">
        <v>7488.8438</v>
      </c>
      <c r="AI54" s="55">
        <v>3934.7731</v>
      </c>
      <c r="AJ54" s="55">
        <v>7920.9306</v>
      </c>
      <c r="AK54" s="55">
        <v>6952.2209</v>
      </c>
      <c r="AL54" s="55">
        <v>4425.9604</v>
      </c>
      <c r="AM54" s="55">
        <v>9318.9601</v>
      </c>
      <c r="AN54" s="55">
        <v>8465.4967</v>
      </c>
      <c r="AO54" s="55">
        <v>4018.5449</v>
      </c>
      <c r="AP54" s="55">
        <v>6994.2633</v>
      </c>
      <c r="AQ54" s="55">
        <v>5399.7576</v>
      </c>
      <c r="AR54" s="55">
        <v>13459.5522</v>
      </c>
      <c r="AS54" s="55">
        <v>8101.5662</v>
      </c>
      <c r="AT54" s="55">
        <v>7596.3939</v>
      </c>
      <c r="AU54" s="55">
        <v>11612.1589</v>
      </c>
      <c r="AV54" s="55">
        <v>6297.1949</v>
      </c>
      <c r="AW54" s="55">
        <v>8499.7</v>
      </c>
      <c r="AX54" s="55">
        <v>3422.5841</v>
      </c>
    </row>
    <row r="55" spans="1:50" s="61" customFormat="1" ht="15">
      <c r="A55" s="92">
        <v>35</v>
      </c>
      <c r="B55" s="125">
        <v>47</v>
      </c>
      <c r="C55" s="126" t="s">
        <v>69</v>
      </c>
      <c r="D55" s="127" t="s">
        <v>119</v>
      </c>
      <c r="E55" s="93">
        <f aca="true" t="shared" si="31" ref="E55:R55">E52+E54</f>
        <v>4891.9955</v>
      </c>
      <c r="F55" s="93">
        <f t="shared" si="31"/>
        <v>5856.8874</v>
      </c>
      <c r="G55" s="93">
        <f t="shared" si="31"/>
        <v>4133.936</v>
      </c>
      <c r="H55" s="93">
        <f t="shared" si="31"/>
        <v>5839.1879</v>
      </c>
      <c r="I55" s="93">
        <f t="shared" si="31"/>
        <v>5907.491</v>
      </c>
      <c r="J55" s="93">
        <f t="shared" si="31"/>
        <v>7312.044</v>
      </c>
      <c r="K55" s="93">
        <f t="shared" si="31"/>
        <v>6021.057199999999</v>
      </c>
      <c r="L55" s="93">
        <f t="shared" si="31"/>
        <v>5356.0144</v>
      </c>
      <c r="M55" s="93">
        <f t="shared" si="31"/>
        <v>4241.8572</v>
      </c>
      <c r="N55" s="93">
        <f t="shared" si="31"/>
        <v>2487.0831</v>
      </c>
      <c r="O55" s="93">
        <f t="shared" si="31"/>
        <v>7518.02</v>
      </c>
      <c r="P55" s="93">
        <f t="shared" si="31"/>
        <v>10092.37</v>
      </c>
      <c r="Q55" s="93">
        <f t="shared" si="31"/>
        <v>8509.35</v>
      </c>
      <c r="R55" s="93">
        <f t="shared" si="31"/>
        <v>7155.889999999999</v>
      </c>
      <c r="S55" s="93"/>
      <c r="T55" s="93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>
        <f aca="true" t="shared" si="32" ref="AG55:AT55">AG52+AG54</f>
        <v>67369.6559</v>
      </c>
      <c r="AH55" s="94">
        <f t="shared" si="32"/>
        <v>63527.9772</v>
      </c>
      <c r="AI55" s="94">
        <f t="shared" si="32"/>
        <v>43226.2534</v>
      </c>
      <c r="AJ55" s="94">
        <f t="shared" si="32"/>
        <v>47662.5351</v>
      </c>
      <c r="AK55" s="94">
        <f>AK52+AK54</f>
        <v>45826.5044</v>
      </c>
      <c r="AL55" s="94">
        <f t="shared" si="32"/>
        <v>24815.3401</v>
      </c>
      <c r="AM55" s="94">
        <f t="shared" si="32"/>
        <v>29113.6722</v>
      </c>
      <c r="AN55" s="94">
        <f t="shared" si="32"/>
        <v>25348.4058</v>
      </c>
      <c r="AO55" s="94">
        <f t="shared" si="32"/>
        <v>28061.6722</v>
      </c>
      <c r="AP55" s="94">
        <f t="shared" si="32"/>
        <v>31484.1384</v>
      </c>
      <c r="AQ55" s="94">
        <f t="shared" si="32"/>
        <v>30041.508400000002</v>
      </c>
      <c r="AR55" s="94">
        <f t="shared" si="32"/>
        <v>34391.5654</v>
      </c>
      <c r="AS55" s="94">
        <f t="shared" si="32"/>
        <v>32740.7284</v>
      </c>
      <c r="AT55" s="94">
        <f t="shared" si="32"/>
        <v>32236.1489</v>
      </c>
      <c r="AU55" s="91">
        <f>AU52+AU54</f>
        <v>37753.1945</v>
      </c>
      <c r="AV55" s="91">
        <f>AV52+AV54</f>
        <v>33955.9461</v>
      </c>
      <c r="AW55" s="91">
        <f>AW52+AW54</f>
        <v>58698.279800000004</v>
      </c>
      <c r="AX55" s="91">
        <f>AX52+AX54</f>
        <v>47737.4639</v>
      </c>
    </row>
    <row r="56" spans="1:50" s="61" customFormat="1" ht="15">
      <c r="A56" s="92"/>
      <c r="B56" s="125">
        <v>48</v>
      </c>
      <c r="C56" s="126"/>
      <c r="D56" s="127" t="s">
        <v>118</v>
      </c>
      <c r="E56" s="93">
        <v>4891.9955</v>
      </c>
      <c r="F56" s="93">
        <v>5856.8874</v>
      </c>
      <c r="G56" s="93">
        <v>4133.936</v>
      </c>
      <c r="H56" s="93">
        <v>5839.1879</v>
      </c>
      <c r="I56" s="93">
        <v>5907.491</v>
      </c>
      <c r="J56" s="93">
        <v>7312.044</v>
      </c>
      <c r="K56" s="93">
        <v>6021.057199999999</v>
      </c>
      <c r="L56" s="93">
        <v>5356.0144</v>
      </c>
      <c r="M56" s="93">
        <v>4241.8572</v>
      </c>
      <c r="N56" s="93">
        <v>2487.0831</v>
      </c>
      <c r="O56" s="93">
        <v>7518.02</v>
      </c>
      <c r="P56" s="93">
        <v>10092.37</v>
      </c>
      <c r="Q56" s="93">
        <v>8509.35</v>
      </c>
      <c r="R56" s="93">
        <v>7155.889999999999</v>
      </c>
      <c r="S56" s="93">
        <v>4673.02</v>
      </c>
      <c r="T56" s="93">
        <v>8162.62</v>
      </c>
      <c r="U56" s="94">
        <v>7749.82</v>
      </c>
      <c r="V56" s="94">
        <v>3687.6461</v>
      </c>
      <c r="W56" s="94">
        <v>9047.220000000001</v>
      </c>
      <c r="X56" s="94">
        <v>11429.4483</v>
      </c>
      <c r="Y56" s="94">
        <v>8456.2771</v>
      </c>
      <c r="Z56" s="94">
        <v>13356.3848</v>
      </c>
      <c r="AA56" s="94">
        <v>17829.6478</v>
      </c>
      <c r="AB56" s="62">
        <v>15238.3869</v>
      </c>
      <c r="AC56" s="62">
        <v>17035.0055</v>
      </c>
      <c r="AD56" s="62">
        <v>23266.4973</v>
      </c>
      <c r="AE56" s="62">
        <f aca="true" t="shared" si="33" ref="AE56:AX56">AE53+AE54</f>
        <v>19024.422899999998</v>
      </c>
      <c r="AF56" s="62">
        <f t="shared" si="33"/>
        <v>20784.056</v>
      </c>
      <c r="AG56" s="62">
        <f t="shared" si="33"/>
        <v>24405.0159</v>
      </c>
      <c r="AH56" s="62">
        <f t="shared" si="33"/>
        <v>23478.2115</v>
      </c>
      <c r="AI56" s="62">
        <f t="shared" si="33"/>
        <v>23093.0134</v>
      </c>
      <c r="AJ56" s="62">
        <f t="shared" si="33"/>
        <v>25290.3401</v>
      </c>
      <c r="AK56" s="62">
        <f t="shared" si="33"/>
        <v>23454.3094</v>
      </c>
      <c r="AL56" s="62">
        <f t="shared" si="33"/>
        <v>24815.3401</v>
      </c>
      <c r="AM56" s="62">
        <f t="shared" si="33"/>
        <v>29113.6722</v>
      </c>
      <c r="AN56" s="62">
        <f t="shared" si="33"/>
        <v>25348.4058</v>
      </c>
      <c r="AO56" s="62">
        <f t="shared" si="33"/>
        <v>28061.6722</v>
      </c>
      <c r="AP56" s="62">
        <f t="shared" si="33"/>
        <v>31484.1384</v>
      </c>
      <c r="AQ56" s="62">
        <f t="shared" si="33"/>
        <v>30041.508400000002</v>
      </c>
      <c r="AR56" s="62">
        <f t="shared" si="33"/>
        <v>34391.5654</v>
      </c>
      <c r="AS56" s="62">
        <f t="shared" si="33"/>
        <v>32740.7284</v>
      </c>
      <c r="AT56" s="62">
        <f t="shared" si="33"/>
        <v>32236.1489</v>
      </c>
      <c r="AU56" s="55">
        <f t="shared" si="33"/>
        <v>37753.1945</v>
      </c>
      <c r="AV56" s="55">
        <f t="shared" si="33"/>
        <v>33955.9461</v>
      </c>
      <c r="AW56" s="55">
        <f t="shared" si="33"/>
        <v>58698.279800000004</v>
      </c>
      <c r="AX56" s="55">
        <f t="shared" si="33"/>
        <v>47737.4639</v>
      </c>
    </row>
    <row r="57" spans="1:50" s="59" customFormat="1" ht="15">
      <c r="A57" s="95">
        <v>36</v>
      </c>
      <c r="B57" s="125">
        <v>49</v>
      </c>
      <c r="C57" s="128" t="s">
        <v>70</v>
      </c>
      <c r="D57" s="129" t="s">
        <v>71</v>
      </c>
      <c r="E57" s="90">
        <v>2242.9207</v>
      </c>
      <c r="F57" s="90">
        <v>2825.2127</v>
      </c>
      <c r="G57" s="90">
        <v>3339.259</v>
      </c>
      <c r="H57" s="90">
        <v>3877.9932</v>
      </c>
      <c r="I57" s="90">
        <v>4300.1404</v>
      </c>
      <c r="J57" s="90">
        <v>4777.1464</v>
      </c>
      <c r="K57" s="90">
        <v>5172.003</v>
      </c>
      <c r="L57" s="90">
        <v>5210.1954</v>
      </c>
      <c r="M57" s="90">
        <v>5701.82</v>
      </c>
      <c r="N57" s="90">
        <v>5942.9944</v>
      </c>
      <c r="O57" s="90">
        <v>6224.25</v>
      </c>
      <c r="P57" s="90">
        <v>6769.13</v>
      </c>
      <c r="Q57" s="90">
        <v>7427.02</v>
      </c>
      <c r="R57" s="90">
        <v>7405.75</v>
      </c>
      <c r="S57" s="90">
        <v>7369.0018</v>
      </c>
      <c r="T57" s="90">
        <v>8012.48</v>
      </c>
      <c r="U57" s="91">
        <v>7890.4646</v>
      </c>
      <c r="V57" s="91">
        <v>7891.8194</v>
      </c>
      <c r="W57" s="91">
        <v>8315.4953</v>
      </c>
      <c r="X57" s="91">
        <v>8495.0118</v>
      </c>
      <c r="Y57" s="91">
        <v>8340.0544</v>
      </c>
      <c r="Z57" s="91">
        <v>9241.1159</v>
      </c>
      <c r="AA57" s="91">
        <v>9151.722</v>
      </c>
      <c r="AB57" s="55">
        <v>9063.1972</v>
      </c>
      <c r="AC57" s="55">
        <v>10470.3608</v>
      </c>
      <c r="AD57" s="55">
        <v>10525.1824</v>
      </c>
      <c r="AE57" s="55">
        <v>10462.8956</v>
      </c>
      <c r="AF57" s="55">
        <v>11962.0931</v>
      </c>
      <c r="AG57" s="66">
        <v>11940.7033</v>
      </c>
      <c r="AH57" s="66">
        <v>12008.3038</v>
      </c>
      <c r="AI57" s="66">
        <v>17526.6286</v>
      </c>
      <c r="AJ57" s="55">
        <v>17734.5029</v>
      </c>
      <c r="AK57" s="55">
        <v>17676.9349</v>
      </c>
      <c r="AL57" s="55">
        <v>19626.9096</v>
      </c>
      <c r="AM57" s="55">
        <v>19786.3122</v>
      </c>
      <c r="AN57" s="55">
        <v>19719.9919</v>
      </c>
      <c r="AO57" s="55">
        <v>21412.6206</v>
      </c>
      <c r="AP57" s="55">
        <v>21737.374</v>
      </c>
      <c r="AQ57" s="55">
        <v>22448.245</v>
      </c>
      <c r="AR57" s="55">
        <v>21695.1979</v>
      </c>
      <c r="AS57" s="55">
        <v>23132.6566</v>
      </c>
      <c r="AT57" s="55">
        <v>23759.0446</v>
      </c>
      <c r="AU57" s="55">
        <v>23643.2693</v>
      </c>
      <c r="AV57" s="55">
        <v>25494.1986</v>
      </c>
      <c r="AW57" s="55">
        <v>25430.8861</v>
      </c>
      <c r="AX57" s="55">
        <v>28360.3783</v>
      </c>
    </row>
    <row r="58" spans="1:50" s="29" customFormat="1" ht="15">
      <c r="A58" s="33">
        <v>37</v>
      </c>
      <c r="B58" s="109">
        <v>50</v>
      </c>
      <c r="C58" s="116" t="s">
        <v>72</v>
      </c>
      <c r="D58" s="117" t="s">
        <v>120</v>
      </c>
      <c r="E58" s="80">
        <f aca="true" t="shared" si="34" ref="E58:R58">E4-E46</f>
        <v>-2996.2972999999984</v>
      </c>
      <c r="F58" s="80">
        <f t="shared" si="34"/>
        <v>-3639.766599999999</v>
      </c>
      <c r="G58" s="80">
        <f t="shared" si="34"/>
        <v>-2633.5802999999996</v>
      </c>
      <c r="H58" s="80">
        <f t="shared" si="34"/>
        <v>-3795.6880999999994</v>
      </c>
      <c r="I58" s="80">
        <f t="shared" si="34"/>
        <v>-3933.9242000000013</v>
      </c>
      <c r="J58" s="80">
        <f t="shared" si="34"/>
        <v>-3424.436899999999</v>
      </c>
      <c r="K58" s="80">
        <f t="shared" si="34"/>
        <v>-2142.5980999999992</v>
      </c>
      <c r="L58" s="80">
        <f t="shared" si="34"/>
        <v>-660.0156999999999</v>
      </c>
      <c r="M58" s="80">
        <f t="shared" si="34"/>
        <v>638.3814999999995</v>
      </c>
      <c r="N58" s="80">
        <f t="shared" si="34"/>
        <v>1652.9781000000003</v>
      </c>
      <c r="O58" s="80">
        <f t="shared" si="34"/>
        <v>-826.739999999998</v>
      </c>
      <c r="P58" s="80">
        <f t="shared" si="34"/>
        <v>-4747.18</v>
      </c>
      <c r="Q58" s="80">
        <f t="shared" si="34"/>
        <v>-1098.2300000000032</v>
      </c>
      <c r="R58" s="80">
        <f t="shared" si="34"/>
        <v>-888.9499999999898</v>
      </c>
      <c r="S58" s="80"/>
      <c r="T58" s="80"/>
      <c r="U58" s="81"/>
      <c r="V58" s="81"/>
      <c r="W58" s="81"/>
      <c r="X58" s="81"/>
      <c r="Y58" s="81"/>
      <c r="Z58" s="81"/>
      <c r="AA58" s="81"/>
      <c r="AB58" s="21"/>
      <c r="AC58" s="21"/>
      <c r="AD58" s="21"/>
      <c r="AE58" s="21"/>
      <c r="AF58" s="21"/>
      <c r="AG58" s="21">
        <f aca="true" t="shared" si="35" ref="AG58:AX58">AG4-AG46</f>
        <v>-5231.761959999974</v>
      </c>
      <c r="AH58" s="21">
        <f t="shared" si="35"/>
        <v>-5954.11529999999</v>
      </c>
      <c r="AI58" s="21">
        <f t="shared" si="35"/>
        <v>-8801.993199999997</v>
      </c>
      <c r="AJ58" s="21">
        <f t="shared" si="35"/>
        <v>-17838.409600000014</v>
      </c>
      <c r="AK58" s="21">
        <f t="shared" si="35"/>
        <v>-18114.143200000006</v>
      </c>
      <c r="AL58" s="21">
        <f t="shared" si="35"/>
        <v>-13528.026999999987</v>
      </c>
      <c r="AM58" s="21">
        <f t="shared" si="35"/>
        <v>-20165.975200000015</v>
      </c>
      <c r="AN58" s="21">
        <f t="shared" si="35"/>
        <v>-18534.339599999992</v>
      </c>
      <c r="AO58" s="21">
        <f t="shared" si="35"/>
        <v>-17454.849199999997</v>
      </c>
      <c r="AP58" s="21">
        <f t="shared" si="35"/>
        <v>-24824.908800000005</v>
      </c>
      <c r="AQ58" s="21">
        <f t="shared" si="35"/>
        <v>-23304.072400000005</v>
      </c>
      <c r="AR58" s="63">
        <f t="shared" si="35"/>
        <v>-28900.164900000003</v>
      </c>
      <c r="AS58" s="63">
        <f t="shared" si="35"/>
        <v>-27014.974199999997</v>
      </c>
      <c r="AT58" s="63">
        <f t="shared" si="35"/>
        <v>-28041.03839999999</v>
      </c>
      <c r="AU58" s="63">
        <f>AU4-AU46</f>
        <v>-36371.30009999999</v>
      </c>
      <c r="AV58" s="63">
        <f>AV4-AV46</f>
        <v>-12345.60639999999</v>
      </c>
      <c r="AW58" s="63">
        <f t="shared" si="35"/>
        <v>-41721.626899999974</v>
      </c>
      <c r="AX58" s="63">
        <f t="shared" si="35"/>
        <v>-23750.040700000012</v>
      </c>
    </row>
    <row r="59" spans="1:50" s="64" customFormat="1" ht="15">
      <c r="A59" s="92"/>
      <c r="B59" s="125">
        <v>51</v>
      </c>
      <c r="C59" s="126"/>
      <c r="D59" s="127" t="s">
        <v>121</v>
      </c>
      <c r="E59" s="96">
        <v>-2996.2972999999984</v>
      </c>
      <c r="F59" s="96">
        <v>-3639.766599999999</v>
      </c>
      <c r="G59" s="96">
        <v>-2633.5802999999996</v>
      </c>
      <c r="H59" s="96">
        <v>-3795.6880999999994</v>
      </c>
      <c r="I59" s="96">
        <v>-3933.9242000000013</v>
      </c>
      <c r="J59" s="96">
        <v>-3424.436899999999</v>
      </c>
      <c r="K59" s="96">
        <v>-2142.5980999999992</v>
      </c>
      <c r="L59" s="96">
        <v>-660.0156999999999</v>
      </c>
      <c r="M59" s="96">
        <v>638.3814999999995</v>
      </c>
      <c r="N59" s="96">
        <v>1652.9781000000003</v>
      </c>
      <c r="O59" s="96">
        <v>-826.739999999998</v>
      </c>
      <c r="P59" s="96">
        <v>-4747.18</v>
      </c>
      <c r="Q59" s="96">
        <v>-1098.2300000000032</v>
      </c>
      <c r="R59" s="96">
        <v>-888.9499999999898</v>
      </c>
      <c r="S59" s="96">
        <v>1054.8441999999995</v>
      </c>
      <c r="T59" s="96">
        <v>352.61999999999534</v>
      </c>
      <c r="U59" s="97">
        <v>443.22699999999895</v>
      </c>
      <c r="V59" s="97">
        <v>3357.4526999999944</v>
      </c>
      <c r="W59" s="97">
        <v>927.5927999999985</v>
      </c>
      <c r="X59" s="97">
        <v>771.9685000000027</v>
      </c>
      <c r="Y59" s="97">
        <v>3451.220000000001</v>
      </c>
      <c r="Z59" s="97">
        <v>1025.863200000007</v>
      </c>
      <c r="AA59" s="97">
        <v>-2505.149999999994</v>
      </c>
      <c r="AB59" s="63">
        <v>-1039.2118000000046</v>
      </c>
      <c r="AC59" s="63">
        <v>737.4802999999956</v>
      </c>
      <c r="AD59" s="63">
        <v>-4219.608699999997</v>
      </c>
      <c r="AE59" s="63">
        <f aca="true" t="shared" si="36" ref="AE59:AX59">AE4-AE47</f>
        <v>-3215.0590999999986</v>
      </c>
      <c r="AF59" s="63">
        <f t="shared" si="36"/>
        <v>556.8165000000008</v>
      </c>
      <c r="AG59" s="63">
        <f t="shared" si="36"/>
        <v>-5231.761959999974</v>
      </c>
      <c r="AH59" s="63">
        <f t="shared" si="36"/>
        <v>-5954.11529999999</v>
      </c>
      <c r="AI59" s="63">
        <f t="shared" si="36"/>
        <v>198.00680000000284</v>
      </c>
      <c r="AJ59" s="63">
        <f t="shared" si="36"/>
        <v>-8838.409599999999</v>
      </c>
      <c r="AK59" s="63">
        <f t="shared" si="36"/>
        <v>-9114.143100000001</v>
      </c>
      <c r="AL59" s="63">
        <f t="shared" si="36"/>
        <v>-1528.022599999982</v>
      </c>
      <c r="AM59" s="63">
        <f t="shared" si="36"/>
        <v>-8165.966400000005</v>
      </c>
      <c r="AN59" s="63">
        <f t="shared" si="36"/>
        <v>-6534.339599999992</v>
      </c>
      <c r="AO59" s="63">
        <f t="shared" si="36"/>
        <v>-5454.845900000015</v>
      </c>
      <c r="AP59" s="63">
        <f t="shared" si="36"/>
        <v>-12824.908800000005</v>
      </c>
      <c r="AQ59" s="63">
        <f t="shared" si="36"/>
        <v>-9487.601599999995</v>
      </c>
      <c r="AR59" s="63">
        <f t="shared" si="36"/>
        <v>-16900.164900000003</v>
      </c>
      <c r="AS59" s="63">
        <f t="shared" si="36"/>
        <v>-13198.503399999987</v>
      </c>
      <c r="AT59" s="63">
        <f t="shared" si="36"/>
        <v>-14224.56760000001</v>
      </c>
      <c r="AU59" s="63">
        <f>AU4-AU47</f>
        <v>-22554.829299999983</v>
      </c>
      <c r="AV59" s="63">
        <f t="shared" si="36"/>
        <v>-12345.60639999999</v>
      </c>
      <c r="AW59" s="63">
        <f t="shared" si="36"/>
        <v>-41721.626899999974</v>
      </c>
      <c r="AX59" s="63">
        <f t="shared" si="36"/>
        <v>-23750.040700000012</v>
      </c>
    </row>
    <row r="60" spans="1:50" s="65" customFormat="1" ht="15">
      <c r="A60" s="92">
        <v>38</v>
      </c>
      <c r="B60" s="125">
        <v>52</v>
      </c>
      <c r="C60" s="126" t="s">
        <v>73</v>
      </c>
      <c r="D60" s="127" t="s">
        <v>124</v>
      </c>
      <c r="E60" s="96">
        <f aca="true" t="shared" si="37" ref="E60:R60">E18-E44</f>
        <v>-258.89539999999397</v>
      </c>
      <c r="F60" s="96">
        <f t="shared" si="37"/>
        <v>495.8400000000038</v>
      </c>
      <c r="G60" s="96">
        <f t="shared" si="37"/>
        <v>-179.26970000000074</v>
      </c>
      <c r="H60" s="96">
        <f t="shared" si="37"/>
        <v>90.83080000000336</v>
      </c>
      <c r="I60" s="96">
        <f t="shared" si="37"/>
        <v>-206.53740000000107</v>
      </c>
      <c r="J60" s="96">
        <f t="shared" si="37"/>
        <v>-55.08090000000084</v>
      </c>
      <c r="K60" s="96">
        <f t="shared" si="37"/>
        <v>-124.92110000000321</v>
      </c>
      <c r="L60" s="96">
        <f t="shared" si="37"/>
        <v>205.74369999999908</v>
      </c>
      <c r="M60" s="96">
        <f t="shared" si="37"/>
        <v>272.12550000000556</v>
      </c>
      <c r="N60" s="96">
        <f t="shared" si="37"/>
        <v>-921.2868000000017</v>
      </c>
      <c r="O60" s="96">
        <f t="shared" si="37"/>
        <v>544.7100000000064</v>
      </c>
      <c r="P60" s="96">
        <f t="shared" si="37"/>
        <v>-206.41999999999825</v>
      </c>
      <c r="Q60" s="96">
        <f t="shared" si="37"/>
        <v>48.26000000000204</v>
      </c>
      <c r="R60" s="96">
        <f t="shared" si="37"/>
        <v>-397.1100000000006</v>
      </c>
      <c r="S60" s="96"/>
      <c r="T60" s="96"/>
      <c r="U60" s="97"/>
      <c r="V60" s="97"/>
      <c r="W60" s="97"/>
      <c r="X60" s="97"/>
      <c r="Y60" s="97"/>
      <c r="Z60" s="97"/>
      <c r="AA60" s="97"/>
      <c r="AB60" s="63"/>
      <c r="AC60" s="63"/>
      <c r="AD60" s="63"/>
      <c r="AE60" s="63"/>
      <c r="AF60" s="63"/>
      <c r="AG60" s="63">
        <f aca="true" t="shared" si="38" ref="AE60:AU61">AG18-AG44</f>
        <v>19.454240000020945</v>
      </c>
      <c r="AH60" s="63">
        <f t="shared" si="38"/>
        <v>441.68030000000726</v>
      </c>
      <c r="AI60" s="63">
        <f t="shared" si="38"/>
        <v>79.01339999999618</v>
      </c>
      <c r="AJ60" s="63">
        <f t="shared" si="38"/>
        <v>11.316999999980908</v>
      </c>
      <c r="AK60" s="63">
        <f>AK18-AK44</f>
        <v>-491.44170000002487</v>
      </c>
      <c r="AL60" s="63">
        <f>AL18-AL44</f>
        <v>61.805500000016764</v>
      </c>
      <c r="AM60" s="63">
        <f t="shared" si="38"/>
        <v>21.752300000021933</v>
      </c>
      <c r="AN60" s="63">
        <f t="shared" si="38"/>
        <v>6.788399999990361</v>
      </c>
      <c r="AO60" s="63">
        <f t="shared" si="38"/>
        <v>50.460599999991246</v>
      </c>
      <c r="AP60" s="63">
        <f t="shared" si="38"/>
        <v>11.336200000019744</v>
      </c>
      <c r="AQ60" s="63">
        <f t="shared" si="38"/>
        <v>58.508499999996275</v>
      </c>
      <c r="AR60" s="63">
        <f t="shared" si="38"/>
        <v>-81.35580000001937</v>
      </c>
      <c r="AS60" s="63">
        <f t="shared" si="38"/>
        <v>62.38839999996708</v>
      </c>
      <c r="AT60" s="63">
        <f t="shared" si="38"/>
        <v>22.171899999986636</v>
      </c>
      <c r="AU60" s="63">
        <f t="shared" si="38"/>
        <v>98.83289999997942</v>
      </c>
      <c r="AV60" s="63">
        <f>AV18-AV44</f>
        <v>33.17379999998957</v>
      </c>
      <c r="AW60" s="63">
        <f>AW18-AW44</f>
        <v>89.9432000000379</v>
      </c>
      <c r="AX60" s="63">
        <f>AX18-AX44</f>
        <v>84.69359999996959</v>
      </c>
    </row>
    <row r="61" spans="1:50" s="65" customFormat="1" ht="15">
      <c r="A61" s="92"/>
      <c r="B61" s="125">
        <v>53</v>
      </c>
      <c r="C61" s="126"/>
      <c r="D61" s="127" t="s">
        <v>132</v>
      </c>
      <c r="E61" s="96">
        <v>-258.89539999999397</v>
      </c>
      <c r="F61" s="96">
        <v>495.8400000000038</v>
      </c>
      <c r="G61" s="96">
        <v>-179.26970000000074</v>
      </c>
      <c r="H61" s="96">
        <v>90.83080000000336</v>
      </c>
      <c r="I61" s="96">
        <v>-206.53740000000107</v>
      </c>
      <c r="J61" s="96">
        <v>-55.08090000000084</v>
      </c>
      <c r="K61" s="96">
        <v>-124.92110000000321</v>
      </c>
      <c r="L61" s="96">
        <v>205.74369999999908</v>
      </c>
      <c r="M61" s="96">
        <v>272.12550000000556</v>
      </c>
      <c r="N61" s="96">
        <v>-921.2868000000017</v>
      </c>
      <c r="O61" s="96">
        <v>544.7100000000064</v>
      </c>
      <c r="P61" s="96">
        <v>-206.41999999999825</v>
      </c>
      <c r="Q61" s="96">
        <v>48.26000000000204</v>
      </c>
      <c r="R61" s="96">
        <v>-397.1100000000006</v>
      </c>
      <c r="S61" s="96">
        <v>546.9623000000065</v>
      </c>
      <c r="T61" s="96">
        <v>99.1475999999966</v>
      </c>
      <c r="U61" s="97">
        <v>62.39979999999923</v>
      </c>
      <c r="V61" s="97">
        <v>61.78839999999764</v>
      </c>
      <c r="W61" s="97">
        <v>396.601800000004</v>
      </c>
      <c r="X61" s="97">
        <v>226.43570000000182</v>
      </c>
      <c r="Y61" s="97">
        <v>-78.22660000000906</v>
      </c>
      <c r="Z61" s="97">
        <v>336.52419999999984</v>
      </c>
      <c r="AA61" s="97">
        <v>-471.62859999999637</v>
      </c>
      <c r="AB61" s="63">
        <v>49.104899999991176</v>
      </c>
      <c r="AC61" s="63">
        <v>-3150.8961</v>
      </c>
      <c r="AD61" s="63">
        <v>102.74880000001576</v>
      </c>
      <c r="AE61" s="63">
        <f t="shared" si="38"/>
        <v>24.91140000001178</v>
      </c>
      <c r="AF61" s="63">
        <f t="shared" si="38"/>
        <v>174.30319999999483</v>
      </c>
      <c r="AG61" s="63">
        <f t="shared" si="38"/>
        <v>19.450840000004973</v>
      </c>
      <c r="AH61" s="63">
        <f t="shared" si="38"/>
        <v>458.02039999999397</v>
      </c>
      <c r="AI61" s="63">
        <f t="shared" si="38"/>
        <v>79.01310000001104</v>
      </c>
      <c r="AJ61" s="63">
        <f t="shared" si="38"/>
        <v>11.316999999980908</v>
      </c>
      <c r="AK61" s="63">
        <f t="shared" si="38"/>
        <v>-491.44169999999576</v>
      </c>
      <c r="AL61" s="63">
        <f aca="true" t="shared" si="39" ref="AL61:AX61">AL19-AL45</f>
        <v>61.805500000016764</v>
      </c>
      <c r="AM61" s="63">
        <f t="shared" si="39"/>
        <v>21.752300000021933</v>
      </c>
      <c r="AN61" s="63">
        <f t="shared" si="39"/>
        <v>6.788399999990361</v>
      </c>
      <c r="AO61" s="63">
        <f t="shared" si="39"/>
        <v>50.460599999991246</v>
      </c>
      <c r="AP61" s="63">
        <f t="shared" si="39"/>
        <v>11.336200000019744</v>
      </c>
      <c r="AQ61" s="63">
        <f t="shared" si="39"/>
        <v>58.50849999996717</v>
      </c>
      <c r="AR61" s="63">
        <f t="shared" si="39"/>
        <v>-81.35579999999027</v>
      </c>
      <c r="AS61" s="63">
        <f t="shared" si="39"/>
        <v>62.38839999999618</v>
      </c>
      <c r="AT61" s="63">
        <f t="shared" si="39"/>
        <v>22.171899999986636</v>
      </c>
      <c r="AU61" s="63">
        <f t="shared" si="39"/>
        <v>98.83290000000852</v>
      </c>
      <c r="AV61" s="63">
        <f t="shared" si="39"/>
        <v>33.17379999998957</v>
      </c>
      <c r="AW61" s="63">
        <f t="shared" si="39"/>
        <v>89.9432000000379</v>
      </c>
      <c r="AX61" s="63">
        <f t="shared" si="39"/>
        <v>84.69359999996959</v>
      </c>
    </row>
    <row r="62" spans="1:50" s="65" customFormat="1" ht="15">
      <c r="A62" s="92">
        <v>39</v>
      </c>
      <c r="B62" s="125">
        <v>54</v>
      </c>
      <c r="C62" s="126" t="s">
        <v>74</v>
      </c>
      <c r="D62" s="127" t="s">
        <v>122</v>
      </c>
      <c r="E62" s="96">
        <f aca="true" t="shared" si="40" ref="E62:O62">E60-E55</f>
        <v>-5150.890899999994</v>
      </c>
      <c r="F62" s="96">
        <f t="shared" si="40"/>
        <v>-5361.047399999996</v>
      </c>
      <c r="G62" s="96">
        <f t="shared" si="40"/>
        <v>-4313.2057</v>
      </c>
      <c r="H62" s="96">
        <f t="shared" si="40"/>
        <v>-5748.3570999999965</v>
      </c>
      <c r="I62" s="96">
        <f t="shared" si="40"/>
        <v>-6114.028400000001</v>
      </c>
      <c r="J62" s="96">
        <f t="shared" si="40"/>
        <v>-7367.124900000001</v>
      </c>
      <c r="K62" s="96">
        <f t="shared" si="40"/>
        <v>-6145.9783000000025</v>
      </c>
      <c r="L62" s="96">
        <f t="shared" si="40"/>
        <v>-5150.270700000001</v>
      </c>
      <c r="M62" s="96">
        <f t="shared" si="40"/>
        <v>-3969.731699999995</v>
      </c>
      <c r="N62" s="96">
        <f t="shared" si="40"/>
        <v>-3408.3699000000015</v>
      </c>
      <c r="O62" s="96">
        <f t="shared" si="40"/>
        <v>-6973.309999999994</v>
      </c>
      <c r="P62" s="96">
        <f>P60-P55-P17</f>
        <v>-10298.789999999999</v>
      </c>
      <c r="Q62" s="96">
        <f>Q60-Q55-Q17</f>
        <v>-8461.089999999998</v>
      </c>
      <c r="R62" s="96">
        <f>R60-R55-R17</f>
        <v>-7553</v>
      </c>
      <c r="S62" s="96"/>
      <c r="T62" s="96"/>
      <c r="U62" s="97"/>
      <c r="V62" s="97"/>
      <c r="W62" s="97"/>
      <c r="X62" s="97"/>
      <c r="Y62" s="97"/>
      <c r="Z62" s="97"/>
      <c r="AA62" s="97"/>
      <c r="AB62" s="63"/>
      <c r="AC62" s="63"/>
      <c r="AD62" s="63"/>
      <c r="AE62" s="63"/>
      <c r="AF62" s="63"/>
      <c r="AG62" s="63">
        <f>AG60-AG55</f>
        <v>-67350.20165999998</v>
      </c>
      <c r="AH62" s="63">
        <f aca="true" t="shared" si="41" ref="AH62:AN63">AH60-AH55</f>
        <v>-63086.296899999994</v>
      </c>
      <c r="AI62" s="63">
        <f t="shared" si="41"/>
        <v>-43147.240000000005</v>
      </c>
      <c r="AJ62" s="63">
        <f t="shared" si="41"/>
        <v>-47651.21810000002</v>
      </c>
      <c r="AK62" s="63">
        <f t="shared" si="41"/>
        <v>-46317.94610000002</v>
      </c>
      <c r="AL62" s="63">
        <f aca="true" t="shared" si="42" ref="AL62:AX62">AL60-AL55</f>
        <v>-24753.534599999984</v>
      </c>
      <c r="AM62" s="63">
        <f t="shared" si="42"/>
        <v>-29091.91989999998</v>
      </c>
      <c r="AN62" s="63">
        <f t="shared" si="42"/>
        <v>-25341.61740000001</v>
      </c>
      <c r="AO62" s="63">
        <f t="shared" si="42"/>
        <v>-28011.21160000001</v>
      </c>
      <c r="AP62" s="63">
        <f t="shared" si="42"/>
        <v>-31472.80219999998</v>
      </c>
      <c r="AQ62" s="63">
        <f t="shared" si="42"/>
        <v>-29982.999900000006</v>
      </c>
      <c r="AR62" s="63">
        <f t="shared" si="42"/>
        <v>-34472.92120000002</v>
      </c>
      <c r="AS62" s="63">
        <f t="shared" si="42"/>
        <v>-32678.340000000033</v>
      </c>
      <c r="AT62" s="63">
        <f t="shared" si="42"/>
        <v>-32213.977000000014</v>
      </c>
      <c r="AU62" s="63">
        <f t="shared" si="42"/>
        <v>-37654.36160000002</v>
      </c>
      <c r="AV62" s="63">
        <f t="shared" si="42"/>
        <v>-33922.77230000001</v>
      </c>
      <c r="AW62" s="63">
        <f t="shared" si="42"/>
        <v>-58608.336599999966</v>
      </c>
      <c r="AX62" s="63">
        <f t="shared" si="42"/>
        <v>-47652.77030000003</v>
      </c>
    </row>
    <row r="63" spans="1:50" s="65" customFormat="1" ht="15">
      <c r="A63" s="92"/>
      <c r="B63" s="125">
        <v>55</v>
      </c>
      <c r="C63" s="126"/>
      <c r="D63" s="127" t="s">
        <v>123</v>
      </c>
      <c r="E63" s="96">
        <v>-5150.890899999994</v>
      </c>
      <c r="F63" s="96">
        <v>-5361.047399999996</v>
      </c>
      <c r="G63" s="96">
        <v>-4313.2057</v>
      </c>
      <c r="H63" s="96">
        <v>-5748.3570999999965</v>
      </c>
      <c r="I63" s="96">
        <v>-6114.028400000001</v>
      </c>
      <c r="J63" s="96">
        <v>-7367.124900000001</v>
      </c>
      <c r="K63" s="96">
        <v>-6145.9783000000025</v>
      </c>
      <c r="L63" s="96">
        <v>-5150.270700000001</v>
      </c>
      <c r="M63" s="96">
        <v>-3969.731699999995</v>
      </c>
      <c r="N63" s="96">
        <v>-3408.3699000000015</v>
      </c>
      <c r="O63" s="96">
        <v>-6973.309999999994</v>
      </c>
      <c r="P63" s="96">
        <v>-10298.789999999999</v>
      </c>
      <c r="Q63" s="96">
        <v>-8461.089999999998</v>
      </c>
      <c r="R63" s="96">
        <v>-7553</v>
      </c>
      <c r="S63" s="96">
        <f>S61-S56</f>
        <v>-4126.057699999994</v>
      </c>
      <c r="T63" s="96">
        <f aca="true" t="shared" si="43" ref="T63:AD63">T61-T56</f>
        <v>-8063.472400000003</v>
      </c>
      <c r="U63" s="97">
        <f t="shared" si="43"/>
        <v>-7687.4202000000005</v>
      </c>
      <c r="V63" s="97">
        <f t="shared" si="43"/>
        <v>-3625.8577000000023</v>
      </c>
      <c r="W63" s="97">
        <f t="shared" si="43"/>
        <v>-8650.618199999997</v>
      </c>
      <c r="X63" s="97">
        <f t="shared" si="43"/>
        <v>-11203.012599999998</v>
      </c>
      <c r="Y63" s="97">
        <f t="shared" si="43"/>
        <v>-8534.503700000008</v>
      </c>
      <c r="Z63" s="97">
        <f t="shared" si="43"/>
        <v>-13019.8606</v>
      </c>
      <c r="AA63" s="97">
        <f t="shared" si="43"/>
        <v>-18301.276399999995</v>
      </c>
      <c r="AB63" s="97">
        <f t="shared" si="43"/>
        <v>-15189.282000000008</v>
      </c>
      <c r="AC63" s="97">
        <f t="shared" si="43"/>
        <v>-20185.901599999997</v>
      </c>
      <c r="AD63" s="97">
        <f t="shared" si="43"/>
        <v>-23163.748499999983</v>
      </c>
      <c r="AE63" s="97">
        <f>AE61-AE56</f>
        <v>-18999.511499999986</v>
      </c>
      <c r="AF63" s="97">
        <f>AF61-AF56</f>
        <v>-20609.752800000006</v>
      </c>
      <c r="AG63" s="97">
        <f>AG61-AG56</f>
        <v>-24385.565059999994</v>
      </c>
      <c r="AH63" s="97">
        <f t="shared" si="41"/>
        <v>-23020.191100000007</v>
      </c>
      <c r="AI63" s="97">
        <f t="shared" si="41"/>
        <v>-23014.00029999999</v>
      </c>
      <c r="AJ63" s="97">
        <f t="shared" si="41"/>
        <v>-25279.02310000002</v>
      </c>
      <c r="AK63" s="97">
        <f t="shared" si="41"/>
        <v>-23945.751099999994</v>
      </c>
      <c r="AL63" s="97">
        <f t="shared" si="41"/>
        <v>-24753.534599999984</v>
      </c>
      <c r="AM63" s="97">
        <f t="shared" si="41"/>
        <v>-29091.91989999998</v>
      </c>
      <c r="AN63" s="97">
        <f t="shared" si="41"/>
        <v>-25341.61740000001</v>
      </c>
      <c r="AO63" s="97">
        <f aca="true" t="shared" si="44" ref="AO63:AX63">AO61-AO56</f>
        <v>-28011.21160000001</v>
      </c>
      <c r="AP63" s="97">
        <f t="shared" si="44"/>
        <v>-31472.80219999998</v>
      </c>
      <c r="AQ63" s="97">
        <f t="shared" si="44"/>
        <v>-29982.999900000035</v>
      </c>
      <c r="AR63" s="97">
        <f t="shared" si="44"/>
        <v>-34472.92119999999</v>
      </c>
      <c r="AS63" s="97">
        <f t="shared" si="44"/>
        <v>-32678.340000000004</v>
      </c>
      <c r="AT63" s="97">
        <f t="shared" si="44"/>
        <v>-32213.977000000014</v>
      </c>
      <c r="AU63" s="97">
        <f t="shared" si="44"/>
        <v>-37654.36159999999</v>
      </c>
      <c r="AV63" s="97">
        <f t="shared" si="44"/>
        <v>-33922.77230000001</v>
      </c>
      <c r="AW63" s="97">
        <f t="shared" si="44"/>
        <v>-58608.336599999966</v>
      </c>
      <c r="AX63" s="97">
        <f t="shared" si="44"/>
        <v>-47652.77030000003</v>
      </c>
    </row>
    <row r="64" spans="1:50" s="17" customFormat="1" ht="14.25" customHeight="1">
      <c r="A64" s="33">
        <v>40</v>
      </c>
      <c r="B64" s="109">
        <v>56</v>
      </c>
      <c r="C64" s="116" t="s">
        <v>75</v>
      </c>
      <c r="D64" s="117" t="s">
        <v>148</v>
      </c>
      <c r="E64" s="80">
        <f aca="true" t="shared" si="45" ref="E64:R64">E62+E57</f>
        <v>-2907.970199999994</v>
      </c>
      <c r="F64" s="80">
        <f t="shared" si="45"/>
        <v>-2535.834699999996</v>
      </c>
      <c r="G64" s="80">
        <f t="shared" si="45"/>
        <v>-973.9467000000004</v>
      </c>
      <c r="H64" s="80">
        <f t="shared" si="45"/>
        <v>-1870.3638999999966</v>
      </c>
      <c r="I64" s="80">
        <f t="shared" si="45"/>
        <v>-1813.8880000000008</v>
      </c>
      <c r="J64" s="80">
        <f t="shared" si="45"/>
        <v>-2589.978500000001</v>
      </c>
      <c r="K64" s="80">
        <f t="shared" si="45"/>
        <v>-973.9753000000028</v>
      </c>
      <c r="L64" s="80">
        <f t="shared" si="45"/>
        <v>59.924699999998666</v>
      </c>
      <c r="M64" s="80">
        <f t="shared" si="45"/>
        <v>1732.088300000005</v>
      </c>
      <c r="N64" s="80">
        <f t="shared" si="45"/>
        <v>2534.624499999998</v>
      </c>
      <c r="O64" s="80">
        <f t="shared" si="45"/>
        <v>-749.059999999994</v>
      </c>
      <c r="P64" s="80">
        <f t="shared" si="45"/>
        <v>-3529.659999999999</v>
      </c>
      <c r="Q64" s="80">
        <f t="shared" si="45"/>
        <v>-1034.069999999998</v>
      </c>
      <c r="R64" s="80">
        <f t="shared" si="45"/>
        <v>-147.25</v>
      </c>
      <c r="S64" s="80"/>
      <c r="T64" s="80"/>
      <c r="U64" s="81"/>
      <c r="V64" s="81"/>
      <c r="W64" s="81"/>
      <c r="X64" s="81"/>
      <c r="Y64" s="81"/>
      <c r="Z64" s="81"/>
      <c r="AA64" s="81"/>
      <c r="AB64" s="21"/>
      <c r="AC64" s="21"/>
      <c r="AD64" s="21"/>
      <c r="AE64" s="21"/>
      <c r="AF64" s="21"/>
      <c r="AG64" s="21">
        <f aca="true" t="shared" si="46" ref="AG64:AX64">AG62+AG57</f>
        <v>-55409.498359999976</v>
      </c>
      <c r="AH64" s="21">
        <f t="shared" si="46"/>
        <v>-51077.99309999999</v>
      </c>
      <c r="AI64" s="21">
        <f t="shared" si="46"/>
        <v>-25620.611400000005</v>
      </c>
      <c r="AJ64" s="21">
        <f t="shared" si="46"/>
        <v>-29916.71520000002</v>
      </c>
      <c r="AK64" s="21">
        <f t="shared" si="46"/>
        <v>-28641.011200000023</v>
      </c>
      <c r="AL64" s="21">
        <f>AL62+AL57</f>
        <v>-5126.624999999985</v>
      </c>
      <c r="AM64" s="21">
        <f>AM62+AM57</f>
        <v>-9305.607699999979</v>
      </c>
      <c r="AN64" s="21">
        <f>AN62+AN57</f>
        <v>-5621.625500000009</v>
      </c>
      <c r="AO64" s="21">
        <f t="shared" si="46"/>
        <v>-6598.591000000011</v>
      </c>
      <c r="AP64" s="21">
        <f t="shared" si="46"/>
        <v>-9735.42819999998</v>
      </c>
      <c r="AQ64" s="21">
        <f t="shared" si="46"/>
        <v>-7534.754900000007</v>
      </c>
      <c r="AR64" s="63">
        <f t="shared" si="46"/>
        <v>-12777.72330000002</v>
      </c>
      <c r="AS64" s="63">
        <f t="shared" si="46"/>
        <v>-9545.683400000034</v>
      </c>
      <c r="AT64" s="63">
        <f t="shared" si="46"/>
        <v>-8454.932400000012</v>
      </c>
      <c r="AU64" s="63">
        <f t="shared" si="46"/>
        <v>-14011.092300000018</v>
      </c>
      <c r="AV64" s="63">
        <f t="shared" si="46"/>
        <v>-8428.573700000012</v>
      </c>
      <c r="AW64" s="63">
        <f t="shared" si="46"/>
        <v>-33177.45049999996</v>
      </c>
      <c r="AX64" s="63">
        <f t="shared" si="46"/>
        <v>-19292.392000000033</v>
      </c>
    </row>
    <row r="65" spans="1:50" s="46" customFormat="1" ht="2.25" customHeight="1" hidden="1">
      <c r="A65" s="54"/>
      <c r="B65" s="109">
        <v>57</v>
      </c>
      <c r="C65" s="32"/>
      <c r="D65" s="130" t="s">
        <v>76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>S11-S40</f>
        <v>8022.605599999999</v>
      </c>
      <c r="T65" s="19">
        <f aca="true" t="shared" si="47" ref="T65:AI65">T11-T40</f>
        <v>11415.77</v>
      </c>
      <c r="U65" s="19">
        <f t="shared" si="47"/>
        <v>12043.837199999998</v>
      </c>
      <c r="V65" s="19">
        <f t="shared" si="47"/>
        <v>8123.7803</v>
      </c>
      <c r="W65" s="19">
        <f t="shared" si="47"/>
        <v>13528.854899999998</v>
      </c>
      <c r="X65" s="19">
        <f t="shared" si="47"/>
        <v>17764.0611</v>
      </c>
      <c r="Y65" s="19">
        <f t="shared" si="47"/>
        <v>13856.7134</v>
      </c>
      <c r="Z65" s="19">
        <f t="shared" si="47"/>
        <v>17579.4673</v>
      </c>
      <c r="AA65" s="19">
        <f t="shared" si="47"/>
        <v>22157.581400000003</v>
      </c>
      <c r="AB65" s="19">
        <f t="shared" si="47"/>
        <v>19295.1877</v>
      </c>
      <c r="AC65" s="19">
        <f t="shared" si="47"/>
        <v>22151.3283999999</v>
      </c>
      <c r="AD65" s="19">
        <f t="shared" si="47"/>
        <v>29546.0498</v>
      </c>
      <c r="AE65" s="19">
        <f t="shared" si="47"/>
        <v>25303.480799999998</v>
      </c>
      <c r="AF65" s="19">
        <f t="shared" si="47"/>
        <v>26526.0278</v>
      </c>
      <c r="AG65" s="19">
        <f t="shared" si="47"/>
        <v>30684.7549</v>
      </c>
      <c r="AH65" s="19"/>
      <c r="AI65" s="19">
        <f t="shared" si="47"/>
        <v>27956.2349</v>
      </c>
      <c r="AJ65" s="19"/>
      <c r="AK65" s="19"/>
      <c r="AL65" s="19"/>
      <c r="AM65" s="19"/>
      <c r="AN65" s="19"/>
      <c r="AO65" s="19"/>
      <c r="AP65" s="19"/>
      <c r="AQ65" s="19"/>
      <c r="AR65" s="55"/>
      <c r="AS65" s="55"/>
      <c r="AT65" s="62"/>
      <c r="AU65" s="62"/>
      <c r="AV65" s="62"/>
      <c r="AW65" s="26"/>
      <c r="AX65" s="26"/>
    </row>
    <row r="66" spans="1:50" s="46" customFormat="1" ht="1.5" customHeight="1" hidden="1">
      <c r="A66" s="54"/>
      <c r="B66" s="109">
        <v>58</v>
      </c>
      <c r="C66" s="32"/>
      <c r="D66" s="130" t="s">
        <v>77</v>
      </c>
      <c r="E66" s="19"/>
      <c r="F66" s="19"/>
      <c r="G66" s="19"/>
      <c r="H66" s="19"/>
      <c r="I66" s="19"/>
      <c r="J66" s="19"/>
      <c r="K66" s="19"/>
      <c r="L66" s="19"/>
      <c r="M66" s="98" t="s">
        <v>78</v>
      </c>
      <c r="N66" s="19"/>
      <c r="O66" s="19"/>
      <c r="P66" s="19"/>
      <c r="Q66" s="19"/>
      <c r="R66" s="19"/>
      <c r="S66" s="19"/>
      <c r="T66" s="19"/>
      <c r="U66" s="3"/>
      <c r="V66" s="3"/>
      <c r="W66" s="3"/>
      <c r="X66" s="3"/>
      <c r="Y66" s="19"/>
      <c r="Z66" s="3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55"/>
      <c r="AS66" s="55"/>
      <c r="AT66" s="62"/>
      <c r="AU66" s="62"/>
      <c r="AV66" s="62"/>
      <c r="AW66" s="26"/>
      <c r="AX66" s="26"/>
    </row>
    <row r="67" spans="1:50" s="46" customFormat="1" ht="11.25" customHeight="1" hidden="1">
      <c r="A67" s="54"/>
      <c r="B67" s="109">
        <v>59</v>
      </c>
      <c r="C67" s="32"/>
      <c r="D67" s="130" t="s">
        <v>79</v>
      </c>
      <c r="E67" s="19"/>
      <c r="F67" s="19"/>
      <c r="G67" s="19"/>
      <c r="H67" s="19"/>
      <c r="I67" s="19"/>
      <c r="J67" s="19"/>
      <c r="K67" s="19"/>
      <c r="L67" s="19"/>
      <c r="M67" s="98" t="s">
        <v>80</v>
      </c>
      <c r="N67" s="19"/>
      <c r="O67" s="19"/>
      <c r="P67" s="19"/>
      <c r="Q67" s="19"/>
      <c r="R67" s="19"/>
      <c r="S67" s="19"/>
      <c r="T67" s="19"/>
      <c r="U67" s="3"/>
      <c r="V67" s="3"/>
      <c r="W67" s="3"/>
      <c r="X67" s="3"/>
      <c r="Y67" s="19"/>
      <c r="Z67" s="3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55"/>
      <c r="AS67" s="55"/>
      <c r="AT67" s="62"/>
      <c r="AU67" s="62"/>
      <c r="AV67" s="62"/>
      <c r="AW67" s="26"/>
      <c r="AX67" s="26"/>
    </row>
    <row r="68" spans="1:50" s="59" customFormat="1" ht="12.75" customHeight="1">
      <c r="A68" s="67"/>
      <c r="B68" s="125">
        <v>60</v>
      </c>
      <c r="C68" s="69"/>
      <c r="D68" s="127" t="s">
        <v>149</v>
      </c>
      <c r="E68" s="55">
        <v>-2907.970199999994</v>
      </c>
      <c r="F68" s="55">
        <v>-2535.834699999996</v>
      </c>
      <c r="G68" s="55">
        <v>-973.9467000000004</v>
      </c>
      <c r="H68" s="55">
        <v>-1870.3638999999966</v>
      </c>
      <c r="I68" s="55">
        <v>-1813.8880000000008</v>
      </c>
      <c r="J68" s="55">
        <v>-2589.978500000001</v>
      </c>
      <c r="K68" s="55">
        <v>-973.9753000000028</v>
      </c>
      <c r="L68" s="55">
        <v>59.924699999998666</v>
      </c>
      <c r="M68" s="99">
        <v>1732.088300000005</v>
      </c>
      <c r="N68" s="55">
        <v>2534.624499999998</v>
      </c>
      <c r="O68" s="55">
        <v>-749.059999999994</v>
      </c>
      <c r="P68" s="55">
        <v>-3529.659999999999</v>
      </c>
      <c r="Q68" s="55">
        <v>-1034.069999999998</v>
      </c>
      <c r="R68" s="55">
        <v>-147.25</v>
      </c>
      <c r="S68" s="55">
        <v>3242.944100000006</v>
      </c>
      <c r="T68" s="55">
        <v>-50.99240000000373</v>
      </c>
      <c r="U68" s="68">
        <v>203.04439999999977</v>
      </c>
      <c r="V68" s="68">
        <v>4265.961699999998</v>
      </c>
      <c r="W68" s="68">
        <v>-335.12289999999666</v>
      </c>
      <c r="X68" s="68">
        <v>-2708.000799999998</v>
      </c>
      <c r="Y68" s="55">
        <v>-194.4493000000075</v>
      </c>
      <c r="Z68" s="68">
        <v>-3778.7446999999993</v>
      </c>
      <c r="AA68" s="55">
        <v>-9149.554399999995</v>
      </c>
      <c r="AB68" s="55">
        <v>-6126.084800000008</v>
      </c>
      <c r="AC68" s="55">
        <v>-9715.5453</v>
      </c>
      <c r="AD68" s="55">
        <v>-12638.566099999984</v>
      </c>
      <c r="AE68" s="63">
        <f aca="true" t="shared" si="48" ref="AE68:AJ68">AE63+AE57</f>
        <v>-8536.615899999986</v>
      </c>
      <c r="AF68" s="63">
        <f t="shared" si="48"/>
        <v>-8647.659700000006</v>
      </c>
      <c r="AG68" s="63">
        <f t="shared" si="48"/>
        <v>-12444.861759999994</v>
      </c>
      <c r="AH68" s="63">
        <f t="shared" si="48"/>
        <v>-11011.887300000008</v>
      </c>
      <c r="AI68" s="63">
        <f t="shared" si="48"/>
        <v>-5487.371699999989</v>
      </c>
      <c r="AJ68" s="63">
        <f t="shared" si="48"/>
        <v>-7544.520200000021</v>
      </c>
      <c r="AK68" s="63">
        <f aca="true" t="shared" si="49" ref="AK68:AX68">AK63+AK57</f>
        <v>-6268.816199999994</v>
      </c>
      <c r="AL68" s="63">
        <f t="shared" si="49"/>
        <v>-5126.624999999985</v>
      </c>
      <c r="AM68" s="63">
        <f t="shared" si="49"/>
        <v>-9305.607699999979</v>
      </c>
      <c r="AN68" s="63">
        <f t="shared" si="49"/>
        <v>-5621.625500000009</v>
      </c>
      <c r="AO68" s="63">
        <f t="shared" si="49"/>
        <v>-6598.591000000011</v>
      </c>
      <c r="AP68" s="63">
        <f t="shared" si="49"/>
        <v>-9735.42819999998</v>
      </c>
      <c r="AQ68" s="63">
        <f t="shared" si="49"/>
        <v>-7534.754900000036</v>
      </c>
      <c r="AR68" s="63">
        <f t="shared" si="49"/>
        <v>-12777.72329999999</v>
      </c>
      <c r="AS68" s="63">
        <f t="shared" si="49"/>
        <v>-9545.683400000005</v>
      </c>
      <c r="AT68" s="63">
        <f t="shared" si="49"/>
        <v>-8454.932400000012</v>
      </c>
      <c r="AU68" s="63">
        <f t="shared" si="49"/>
        <v>-14011.09229999999</v>
      </c>
      <c r="AV68" s="63">
        <f t="shared" si="49"/>
        <v>-8428.573700000012</v>
      </c>
      <c r="AW68" s="63">
        <f t="shared" si="49"/>
        <v>-33177.45049999996</v>
      </c>
      <c r="AX68" s="63">
        <f t="shared" si="49"/>
        <v>-19292.392000000033</v>
      </c>
    </row>
    <row r="69" spans="1:44" ht="15">
      <c r="A69" s="54"/>
      <c r="D69" s="132" t="s">
        <v>144</v>
      </c>
      <c r="E69" s="46"/>
      <c r="F69" s="46"/>
      <c r="G69" s="46"/>
      <c r="H69" s="46"/>
      <c r="I69" s="154"/>
      <c r="J69" s="154"/>
      <c r="K69" s="154"/>
      <c r="L69" s="154"/>
      <c r="M69" s="100"/>
      <c r="N69" s="46"/>
      <c r="O69" s="46"/>
      <c r="P69" s="46"/>
      <c r="Q69" s="46"/>
      <c r="R69" s="46"/>
      <c r="S69" s="144" t="s">
        <v>81</v>
      </c>
      <c r="T69" s="144"/>
      <c r="U69" s="144"/>
      <c r="V69" s="144"/>
      <c r="W69" s="144"/>
      <c r="X69" s="144"/>
      <c r="Y69" s="100"/>
      <c r="Z69" s="144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</row>
    <row r="70" spans="1:44" ht="86.25">
      <c r="A70" s="54"/>
      <c r="D70" s="133" t="s">
        <v>136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46"/>
      <c r="Q70" s="46"/>
      <c r="R70" s="46"/>
      <c r="S70" s="46"/>
      <c r="T70" s="46"/>
      <c r="U70" s="46"/>
      <c r="V70" s="46"/>
      <c r="W70" s="46"/>
      <c r="X70" s="46"/>
      <c r="Y70" s="100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</row>
    <row r="71" spans="1:44" ht="15">
      <c r="A71" s="54"/>
      <c r="D71" s="134" t="s">
        <v>135</v>
      </c>
      <c r="E71" s="4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46"/>
      <c r="Q71" s="46"/>
      <c r="R71" s="46"/>
      <c r="S71" s="46"/>
      <c r="T71" s="46"/>
      <c r="U71" s="46"/>
      <c r="V71" s="46"/>
      <c r="W71" s="46"/>
      <c r="X71" s="46"/>
      <c r="Y71" s="100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</row>
    <row r="72" spans="4:20" ht="15">
      <c r="D72" s="135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4:15" ht="15">
      <c r="D73" s="132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4:15" ht="15">
      <c r="D74" s="13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4:15" ht="15">
      <c r="D75" s="132"/>
      <c r="E75" s="5"/>
      <c r="F75" s="5"/>
      <c r="G75" s="5"/>
      <c r="H75" s="5"/>
      <c r="I75" s="152"/>
      <c r="J75" s="152"/>
      <c r="K75" s="152"/>
      <c r="L75" s="152"/>
      <c r="M75" s="5"/>
      <c r="N75" s="5"/>
      <c r="O75" s="5"/>
    </row>
    <row r="76" spans="4:15" ht="15">
      <c r="D76" s="13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4:15" ht="15">
      <c r="D77" s="132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4:15" ht="15">
      <c r="D78" s="132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4:15" ht="15">
      <c r="D79" s="132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4:15" ht="15">
      <c r="D80" s="13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4:15" ht="15">
      <c r="D81" s="132"/>
      <c r="E81" s="5"/>
      <c r="F81" s="5"/>
      <c r="G81" s="5"/>
      <c r="H81" s="5"/>
      <c r="I81" s="10"/>
      <c r="J81" s="5"/>
      <c r="K81" s="5"/>
      <c r="L81" s="5"/>
      <c r="M81" s="5"/>
      <c r="N81" s="5"/>
      <c r="O81" s="5"/>
    </row>
    <row r="82" spans="4:15" ht="15">
      <c r="D82" s="13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4:15" ht="15">
      <c r="D83" s="132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4:15" ht="15">
      <c r="D84" s="132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4:15" ht="15">
      <c r="D85" s="132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4:15" ht="15">
      <c r="D86" s="13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4:15" ht="15">
      <c r="D87" s="136"/>
      <c r="E87" s="5"/>
      <c r="F87" s="5"/>
      <c r="G87" s="5"/>
      <c r="H87" s="5"/>
      <c r="I87" s="10"/>
      <c r="J87" s="5"/>
      <c r="K87" s="5"/>
      <c r="L87" s="5"/>
      <c r="M87" s="5"/>
      <c r="N87" s="5"/>
      <c r="O87" s="5"/>
    </row>
    <row r="88" spans="4:15" ht="15">
      <c r="D88" s="13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4:15" ht="15">
      <c r="D89" s="132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4:15" ht="15">
      <c r="D90" s="132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4:15" ht="15">
      <c r="D91" s="132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4:15" ht="15">
      <c r="D92" s="13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4:15" ht="15">
      <c r="D93" s="132"/>
      <c r="E93" s="5"/>
      <c r="F93" s="5"/>
      <c r="G93" s="5"/>
      <c r="H93" s="5"/>
      <c r="I93" s="10"/>
      <c r="J93" s="5"/>
      <c r="K93" s="5"/>
      <c r="L93" s="5"/>
      <c r="M93" s="5"/>
      <c r="N93" s="5"/>
      <c r="O93" s="5"/>
    </row>
    <row r="94" spans="4:15" ht="15">
      <c r="D94" s="13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4:15" ht="15">
      <c r="D95" s="132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4:15" ht="15">
      <c r="D96" s="132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4:15" ht="15">
      <c r="D97" s="132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4:15" ht="15">
      <c r="D98" s="132"/>
      <c r="E98" s="5"/>
      <c r="F98" s="5"/>
      <c r="G98" s="5"/>
      <c r="H98" s="5"/>
      <c r="I98" s="152"/>
      <c r="J98" s="152"/>
      <c r="K98" s="5"/>
      <c r="L98" s="5"/>
      <c r="M98" s="5"/>
      <c r="N98" s="5"/>
      <c r="O98" s="5"/>
    </row>
    <row r="99" spans="4:15" ht="15">
      <c r="D99" s="13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4:17" ht="15">
      <c r="D100" s="132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1"/>
      <c r="Q100" s="12"/>
    </row>
    <row r="101" spans="4:17" ht="15">
      <c r="D101" s="132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1"/>
      <c r="Q101" s="12"/>
    </row>
    <row r="102" spans="4:17" ht="15">
      <c r="D102" s="132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Q102" s="12"/>
    </row>
    <row r="103" spans="4:15" ht="15">
      <c r="D103" s="132"/>
      <c r="E103" s="5"/>
      <c r="F103" s="5"/>
      <c r="G103" s="5"/>
      <c r="H103" s="5"/>
      <c r="I103" s="152"/>
      <c r="J103" s="152"/>
      <c r="K103" s="5"/>
      <c r="L103" s="5"/>
      <c r="M103" s="5"/>
      <c r="N103" s="5"/>
      <c r="O103" s="5"/>
    </row>
    <row r="104" spans="4:15" ht="15">
      <c r="D104" s="13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4:17" ht="15">
      <c r="D105" s="132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1"/>
      <c r="Q105" s="12"/>
    </row>
    <row r="106" spans="4:17" ht="15">
      <c r="D106" s="132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1"/>
      <c r="Q106" s="12"/>
    </row>
    <row r="107" spans="4:17" ht="15">
      <c r="D107" s="132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Q107" s="12"/>
    </row>
    <row r="108" spans="4:15" ht="15">
      <c r="D108" s="13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4:15" ht="15">
      <c r="D109" s="132"/>
      <c r="E109" s="5"/>
      <c r="F109" s="5"/>
      <c r="G109" s="5"/>
      <c r="H109" s="5"/>
      <c r="I109" s="152"/>
      <c r="J109" s="152"/>
      <c r="K109" s="5"/>
      <c r="L109" s="5"/>
      <c r="M109" s="5"/>
      <c r="N109" s="5"/>
      <c r="O109" s="5"/>
    </row>
    <row r="110" spans="4:15" ht="15">
      <c r="D110" s="13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4:17" ht="15">
      <c r="D111" s="132"/>
      <c r="E111" s="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1"/>
      <c r="Q111" s="12"/>
    </row>
    <row r="112" spans="4:17" ht="15">
      <c r="D112" s="132"/>
      <c r="E112" s="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1"/>
      <c r="Q112" s="12"/>
    </row>
    <row r="113" spans="4:17" ht="15">
      <c r="D113" s="132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Q113" s="12"/>
    </row>
    <row r="114" spans="4:15" ht="15">
      <c r="D114" s="132"/>
      <c r="E114" s="5"/>
      <c r="F114" s="5"/>
      <c r="G114" s="5"/>
      <c r="H114" s="5"/>
      <c r="I114" s="152"/>
      <c r="J114" s="152"/>
      <c r="K114" s="5"/>
      <c r="L114" s="5"/>
      <c r="M114" s="5"/>
      <c r="N114" s="5"/>
      <c r="O114" s="5"/>
    </row>
    <row r="115" spans="4:15" ht="15">
      <c r="D115" s="13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4:15" ht="15">
      <c r="D116" s="132"/>
      <c r="E116" s="4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4:15" ht="15">
      <c r="D117" s="132"/>
      <c r="E117" s="4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4:15" ht="15">
      <c r="D118" s="132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4:15" ht="15">
      <c r="D119" s="13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4:15" ht="15">
      <c r="D120" s="135"/>
      <c r="E120" s="5"/>
      <c r="F120" s="5"/>
      <c r="G120" s="5"/>
      <c r="H120" s="5"/>
      <c r="I120" s="10"/>
      <c r="J120" s="5"/>
      <c r="K120" s="5"/>
      <c r="L120" s="5"/>
      <c r="M120" s="5"/>
      <c r="N120" s="5"/>
      <c r="O120" s="5"/>
    </row>
    <row r="121" spans="4:15" ht="15">
      <c r="D121" s="13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4:15" ht="15">
      <c r="D122" s="136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4:15" ht="15">
      <c r="D123" s="136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4:15" ht="15">
      <c r="D124" s="136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4:15" ht="15">
      <c r="D125" s="136"/>
      <c r="E125" s="5"/>
      <c r="F125" s="5"/>
      <c r="G125" s="5"/>
      <c r="H125" s="5"/>
      <c r="I125" s="10"/>
      <c r="J125" s="5"/>
      <c r="K125" s="5"/>
      <c r="L125" s="5"/>
      <c r="M125" s="5"/>
      <c r="N125" s="5"/>
      <c r="O125" s="5"/>
    </row>
    <row r="126" spans="4:15" ht="11.25" customHeight="1">
      <c r="D126" s="13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4:15" ht="15">
      <c r="D127" s="136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4:15" ht="15">
      <c r="D128" s="136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4:15" ht="15">
      <c r="D129" s="136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4:15" ht="15">
      <c r="D130" s="136"/>
      <c r="E130" s="5"/>
      <c r="F130" s="5"/>
      <c r="G130" s="5"/>
      <c r="H130" s="5"/>
      <c r="I130" s="10"/>
      <c r="J130" s="5"/>
      <c r="K130" s="5"/>
      <c r="L130" s="5"/>
      <c r="M130" s="5"/>
      <c r="N130" s="5"/>
      <c r="O130" s="5"/>
    </row>
    <row r="131" spans="4:15" ht="15">
      <c r="D131" s="13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4:15" ht="15">
      <c r="D132" s="13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4:15" ht="15">
      <c r="D133" s="136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4:15" ht="15">
      <c r="D134" s="136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4:15" ht="15">
      <c r="D135" s="13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4:15" ht="15">
      <c r="D136" s="136"/>
      <c r="E136" s="5"/>
      <c r="F136" s="5"/>
      <c r="G136" s="5"/>
      <c r="H136" s="5"/>
      <c r="I136" s="5"/>
      <c r="J136" s="10"/>
      <c r="K136" s="5"/>
      <c r="L136" s="5"/>
      <c r="M136" s="5"/>
      <c r="N136" s="5"/>
      <c r="O136" s="5"/>
    </row>
    <row r="137" spans="4:15" ht="15">
      <c r="D137" s="136"/>
      <c r="E137" s="5"/>
      <c r="F137" s="5"/>
      <c r="G137" s="5"/>
      <c r="H137" s="5"/>
      <c r="I137" s="5"/>
      <c r="J137" s="10"/>
      <c r="K137" s="5"/>
      <c r="L137" s="5"/>
      <c r="M137" s="5"/>
      <c r="N137" s="5"/>
      <c r="O137" s="5"/>
    </row>
    <row r="138" spans="4:15" ht="15">
      <c r="D138" s="13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4:15" ht="15">
      <c r="D139" s="136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4:15" ht="15">
      <c r="D140" s="136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4:15" ht="15">
      <c r="D141" s="136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4:15" ht="15">
      <c r="D142" s="13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4:15" ht="15">
      <c r="D143" s="13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4:15" ht="15">
      <c r="D144" s="136"/>
      <c r="E144" s="5"/>
      <c r="F144" s="5"/>
      <c r="G144" s="5"/>
      <c r="H144" s="5"/>
      <c r="I144" s="5"/>
      <c r="J144" s="10"/>
      <c r="K144" s="5"/>
      <c r="L144" s="5"/>
      <c r="M144" s="5"/>
      <c r="N144" s="5"/>
      <c r="O144" s="5"/>
    </row>
    <row r="145" spans="4:15" ht="15">
      <c r="D145" s="13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4:15" ht="15">
      <c r="D146" s="136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4:15" ht="15">
      <c r="D147" s="136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4:15" ht="15">
      <c r="D148" s="136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4:15" ht="15">
      <c r="D149" s="13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4:15" ht="15">
      <c r="D150" s="136"/>
      <c r="E150" s="5"/>
      <c r="F150" s="5"/>
      <c r="G150" s="5"/>
      <c r="H150" s="5"/>
      <c r="I150" s="5"/>
      <c r="J150" s="10"/>
      <c r="K150" s="5"/>
      <c r="L150" s="5"/>
      <c r="M150" s="5"/>
      <c r="N150" s="5"/>
      <c r="O150" s="5"/>
    </row>
    <row r="151" spans="4:15" ht="15">
      <c r="D151" s="13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4:15" ht="15">
      <c r="D152" s="136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4:15" ht="15">
      <c r="D153" s="136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4:15" ht="15">
      <c r="D154" s="136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4:15" ht="15">
      <c r="D155" s="136"/>
      <c r="E155" s="5"/>
      <c r="F155" s="5"/>
      <c r="G155" s="5"/>
      <c r="H155" s="5"/>
      <c r="I155" s="5"/>
      <c r="J155" s="10"/>
      <c r="K155" s="5"/>
      <c r="L155" s="5"/>
      <c r="M155" s="5"/>
      <c r="N155" s="5"/>
      <c r="O155" s="5"/>
    </row>
    <row r="156" spans="4:15" ht="15">
      <c r="D156" s="13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4:15" ht="15">
      <c r="D157" s="136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4:15" ht="15">
      <c r="D158" s="136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4:15" ht="15">
      <c r="D159" s="136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4:15" ht="15">
      <c r="D160" s="13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4:15" ht="15.75">
      <c r="D161" s="136"/>
      <c r="E161" s="5"/>
      <c r="F161" s="5"/>
      <c r="G161" s="5"/>
      <c r="H161" s="5"/>
      <c r="I161" s="5"/>
      <c r="J161" s="13"/>
      <c r="K161" s="5"/>
      <c r="L161" s="5"/>
      <c r="M161" s="5"/>
      <c r="N161" s="5"/>
      <c r="O161" s="5"/>
    </row>
    <row r="162" spans="4:15" ht="15">
      <c r="D162" s="13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4:15" ht="15">
      <c r="D163" s="136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4:15" ht="15">
      <c r="D164" s="136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4:15" ht="15">
      <c r="D165" s="136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4:15" ht="15">
      <c r="D166" s="13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4:15" ht="15">
      <c r="D167" s="136"/>
      <c r="E167" s="5"/>
      <c r="F167" s="5"/>
      <c r="G167" s="5"/>
      <c r="H167" s="5"/>
      <c r="I167" s="5"/>
      <c r="J167" s="10"/>
      <c r="K167" s="5"/>
      <c r="L167" s="5"/>
      <c r="M167" s="5"/>
      <c r="N167" s="5"/>
      <c r="O167" s="5"/>
    </row>
    <row r="168" spans="4:15" ht="15">
      <c r="D168" s="13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4:15" ht="15">
      <c r="D169" s="136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4:15" ht="15">
      <c r="D170" s="136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4:15" ht="15">
      <c r="D171" s="136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4:15" ht="15">
      <c r="D172" s="13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4:15" ht="15">
      <c r="D173" s="13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4:15" ht="15">
      <c r="D174" s="136"/>
      <c r="E174" s="5"/>
      <c r="F174" s="5"/>
      <c r="G174" s="5"/>
      <c r="H174" s="5"/>
      <c r="I174" s="5"/>
      <c r="J174" s="10"/>
      <c r="K174" s="5"/>
      <c r="L174" s="5"/>
      <c r="M174" s="5"/>
      <c r="N174" s="5"/>
      <c r="O174" s="5"/>
    </row>
    <row r="175" spans="4:15" ht="15">
      <c r="D175" s="132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4:15" ht="15">
      <c r="D176" s="132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4:15" ht="15">
      <c r="D177" s="132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4:15" ht="15">
      <c r="D178" s="136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4:15" ht="15">
      <c r="D179" s="13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4:15" ht="15">
      <c r="D180" s="136"/>
      <c r="E180" s="5"/>
      <c r="F180" s="5"/>
      <c r="G180" s="5"/>
      <c r="H180" s="5"/>
      <c r="I180" s="5"/>
      <c r="J180" s="10"/>
      <c r="K180" s="5"/>
      <c r="L180" s="5"/>
      <c r="M180" s="5"/>
      <c r="N180" s="5"/>
      <c r="O180" s="5"/>
    </row>
    <row r="181" spans="4:15" ht="15">
      <c r="D181" s="13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4:15" ht="15">
      <c r="D182" s="136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4:15" ht="15">
      <c r="D183" s="136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4:15" ht="15">
      <c r="D184" s="136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4:15" ht="15">
      <c r="D185" s="13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4:15" ht="15">
      <c r="D186" s="13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4:15" ht="15">
      <c r="D187" s="136"/>
      <c r="E187" s="5"/>
      <c r="F187" s="5"/>
      <c r="G187" s="5"/>
      <c r="H187" s="5"/>
      <c r="I187" s="5"/>
      <c r="J187" s="10"/>
      <c r="K187" s="5"/>
      <c r="L187" s="5"/>
      <c r="M187" s="5"/>
      <c r="N187" s="5"/>
      <c r="O187" s="5"/>
    </row>
    <row r="188" spans="4:15" ht="15">
      <c r="D188" s="13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4:15" ht="15">
      <c r="D189" s="136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4:15" ht="15">
      <c r="D190" s="136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4:15" ht="15">
      <c r="D191" s="136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4:15" ht="15">
      <c r="D192" s="136"/>
      <c r="E192" s="5"/>
      <c r="F192" s="5"/>
      <c r="G192" s="5"/>
      <c r="H192" s="5"/>
      <c r="I192" s="152"/>
      <c r="J192" s="152"/>
      <c r="K192" s="5"/>
      <c r="L192" s="5"/>
      <c r="M192" s="5"/>
      <c r="N192" s="5"/>
      <c r="O192" s="5"/>
    </row>
    <row r="193" spans="4:15" ht="15">
      <c r="D193" s="13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4:15" ht="15">
      <c r="D194" s="136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4:15" ht="15">
      <c r="D195" s="136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4:15" ht="15">
      <c r="D196" s="136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4:15" ht="15">
      <c r="D197" s="136"/>
      <c r="E197" s="5"/>
      <c r="F197" s="5"/>
      <c r="G197" s="5"/>
      <c r="H197" s="5"/>
      <c r="I197" s="10"/>
      <c r="J197" s="5"/>
      <c r="K197" s="5"/>
      <c r="L197" s="5"/>
      <c r="M197" s="5"/>
      <c r="N197" s="5"/>
      <c r="O197" s="5"/>
    </row>
    <row r="198" spans="4:15" ht="15">
      <c r="D198" s="13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4:15" ht="15">
      <c r="D199" s="136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4:15" ht="15">
      <c r="D200" s="136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4:15" ht="15">
      <c r="D201" s="136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4:15" ht="15">
      <c r="D202" s="13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4:15" ht="15">
      <c r="D203" s="136"/>
      <c r="E203" s="5"/>
      <c r="F203" s="5"/>
      <c r="G203" s="5"/>
      <c r="H203" s="5"/>
      <c r="I203" s="10"/>
      <c r="J203" s="5"/>
      <c r="K203" s="5"/>
      <c r="L203" s="5"/>
      <c r="M203" s="5"/>
      <c r="N203" s="5"/>
      <c r="O203" s="5"/>
    </row>
    <row r="204" spans="4:15" ht="15">
      <c r="D204" s="13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4:15" ht="15">
      <c r="D205" s="136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4:15" ht="15">
      <c r="D206" s="136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4:15" ht="15">
      <c r="D207" s="136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4:15" ht="15">
      <c r="D208" s="13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4:15" ht="15">
      <c r="D209" s="13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4:15" ht="15">
      <c r="D210" s="13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4:15" ht="15">
      <c r="D211" s="13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4:15" ht="15">
      <c r="D212" s="13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4:15" ht="15">
      <c r="D213" s="13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4:15" ht="15">
      <c r="D214" s="13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4:15" ht="15">
      <c r="D215" s="13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4:15" ht="15">
      <c r="D216" s="136"/>
      <c r="E216" s="10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4:15" ht="15">
      <c r="D217" s="136"/>
      <c r="E217" s="10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4:15" ht="15">
      <c r="D218" s="13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4:15" ht="15">
      <c r="D219" s="136"/>
      <c r="E219" s="10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4:15" ht="15">
      <c r="D220" s="136"/>
      <c r="E220" s="10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4:15" ht="15">
      <c r="D221" s="13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4:15" ht="15">
      <c r="D222" s="13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4:15" ht="15">
      <c r="D223" s="13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4:15" ht="15">
      <c r="D224" s="137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4:15" ht="15">
      <c r="D225" s="13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4:15" ht="15">
      <c r="D226" s="13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4:15" ht="15">
      <c r="D227" s="13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4:15" ht="15">
      <c r="D228" s="132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4:15" ht="15">
      <c r="D229" s="132"/>
      <c r="E229" s="5"/>
      <c r="F229" s="5"/>
      <c r="G229" s="7"/>
      <c r="H229" s="7"/>
      <c r="I229" s="7"/>
      <c r="J229" s="7"/>
      <c r="K229" s="7"/>
      <c r="L229" s="7"/>
      <c r="M229" s="7"/>
      <c r="N229" s="7"/>
      <c r="O229" s="7"/>
    </row>
    <row r="230" spans="4:15" ht="15">
      <c r="D230" s="132"/>
      <c r="E230" s="5"/>
      <c r="F230" s="10"/>
      <c r="G230" s="5"/>
      <c r="H230" s="5"/>
      <c r="I230" s="5"/>
      <c r="J230" s="5"/>
      <c r="K230" s="5"/>
      <c r="L230" s="5"/>
      <c r="M230" s="5"/>
      <c r="N230" s="5"/>
      <c r="O230" s="5"/>
    </row>
    <row r="231" spans="4:15" ht="15">
      <c r="D231" s="136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</row>
    <row r="232" spans="4:15" ht="15">
      <c r="D232" s="136"/>
      <c r="E232" s="5"/>
      <c r="F232" s="10"/>
      <c r="G232" s="5"/>
      <c r="H232" s="5"/>
      <c r="I232" s="5"/>
      <c r="J232" s="5"/>
      <c r="K232" s="5"/>
      <c r="L232" s="5"/>
      <c r="M232" s="5"/>
      <c r="N232" s="5"/>
      <c r="O232" s="5"/>
    </row>
    <row r="233" spans="4:15" ht="15">
      <c r="D233" s="134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</row>
    <row r="234" spans="4:15" ht="15">
      <c r="D234" s="136"/>
      <c r="E234" s="5"/>
      <c r="F234" s="10"/>
      <c r="G234" s="5"/>
      <c r="H234" s="5"/>
      <c r="I234" s="5"/>
      <c r="J234" s="5"/>
      <c r="K234" s="5"/>
      <c r="L234" s="5"/>
      <c r="M234" s="5"/>
      <c r="N234" s="5"/>
      <c r="O234" s="5"/>
    </row>
    <row r="235" spans="4:15" ht="15">
      <c r="D235" s="136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</row>
    <row r="236" spans="4:15" ht="15">
      <c r="D236" s="136"/>
      <c r="E236" s="5"/>
      <c r="F236" s="10"/>
      <c r="G236" s="5"/>
      <c r="H236" s="5"/>
      <c r="I236" s="5"/>
      <c r="J236" s="5"/>
      <c r="K236" s="5"/>
      <c r="L236" s="5"/>
      <c r="M236" s="5"/>
      <c r="N236" s="5"/>
      <c r="O236" s="5"/>
    </row>
    <row r="237" spans="4:15" ht="15">
      <c r="D237" s="136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</row>
    <row r="238" spans="4:15" ht="15">
      <c r="D238" s="136"/>
      <c r="E238" s="5"/>
      <c r="F238" s="10"/>
      <c r="G238" s="5"/>
      <c r="H238" s="5"/>
      <c r="I238" s="5"/>
      <c r="J238" s="5"/>
      <c r="K238" s="5"/>
      <c r="L238" s="5"/>
      <c r="M238" s="5"/>
      <c r="N238" s="5"/>
      <c r="O238" s="5"/>
    </row>
    <row r="239" spans="4:15" ht="15">
      <c r="D239" s="136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</row>
    <row r="240" spans="4:15" ht="15">
      <c r="D240" s="136"/>
      <c r="E240" s="5"/>
      <c r="F240" s="10"/>
      <c r="G240" s="5"/>
      <c r="H240" s="5"/>
      <c r="I240" s="5"/>
      <c r="J240" s="5"/>
      <c r="K240" s="5"/>
      <c r="L240" s="5"/>
      <c r="M240" s="5"/>
      <c r="N240" s="5"/>
      <c r="O240" s="5"/>
    </row>
    <row r="241" spans="4:15" ht="15">
      <c r="D241" s="136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</row>
    <row r="242" spans="4:15" ht="15">
      <c r="D242" s="136"/>
      <c r="E242" s="5"/>
      <c r="F242" s="10"/>
      <c r="G242" s="5"/>
      <c r="H242" s="5"/>
      <c r="I242" s="5"/>
      <c r="J242" s="5"/>
      <c r="K242" s="5"/>
      <c r="L242" s="5"/>
      <c r="M242" s="5"/>
      <c r="N242" s="5"/>
      <c r="O242" s="5"/>
    </row>
    <row r="243" spans="4:15" ht="15">
      <c r="D243" s="136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</row>
    <row r="244" spans="4:15" ht="15">
      <c r="D244" s="136"/>
      <c r="E244" s="5"/>
      <c r="F244" s="10"/>
      <c r="G244" s="5"/>
      <c r="H244" s="5"/>
      <c r="I244" s="5"/>
      <c r="J244" s="5"/>
      <c r="K244" s="5"/>
      <c r="L244" s="5"/>
      <c r="M244" s="5"/>
      <c r="N244" s="5"/>
      <c r="O244" s="5"/>
    </row>
    <row r="245" spans="4:15" ht="15">
      <c r="D245" s="136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</row>
    <row r="246" spans="4:15" ht="15">
      <c r="D246" s="136"/>
      <c r="E246" s="5"/>
      <c r="F246" s="10"/>
      <c r="G246" s="5"/>
      <c r="H246" s="5"/>
      <c r="I246" s="5"/>
      <c r="J246" s="5"/>
      <c r="K246" s="5"/>
      <c r="L246" s="5"/>
      <c r="M246" s="5"/>
      <c r="N246" s="5"/>
      <c r="O246" s="5"/>
    </row>
    <row r="247" spans="4:15" ht="15">
      <c r="D247" s="136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</row>
    <row r="248" spans="4:15" ht="15">
      <c r="D248" s="136"/>
      <c r="E248" s="5"/>
      <c r="F248" s="10"/>
      <c r="G248" s="5"/>
      <c r="H248" s="5"/>
      <c r="I248" s="5"/>
      <c r="J248" s="5"/>
      <c r="K248" s="5"/>
      <c r="L248" s="5"/>
      <c r="M248" s="5"/>
      <c r="N248" s="5"/>
      <c r="O248" s="5"/>
    </row>
    <row r="249" spans="4:15" ht="15">
      <c r="D249" s="136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</row>
    <row r="250" spans="4:15" ht="15">
      <c r="D250" s="136"/>
      <c r="E250" s="5"/>
      <c r="F250" s="10"/>
      <c r="G250" s="5"/>
      <c r="H250" s="5"/>
      <c r="I250" s="5"/>
      <c r="J250" s="5"/>
      <c r="K250" s="5"/>
      <c r="L250" s="5"/>
      <c r="M250" s="5"/>
      <c r="N250" s="5"/>
      <c r="O250" s="5"/>
    </row>
    <row r="251" spans="4:15" ht="15">
      <c r="D251" s="136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</row>
    <row r="252" spans="4:15" ht="15">
      <c r="D252" s="136"/>
      <c r="E252" s="5"/>
      <c r="F252" s="10"/>
      <c r="G252" s="5"/>
      <c r="H252" s="5"/>
      <c r="I252" s="5"/>
      <c r="J252" s="5"/>
      <c r="K252" s="5"/>
      <c r="L252" s="5"/>
      <c r="M252" s="5"/>
      <c r="N252" s="5"/>
      <c r="O252" s="5"/>
    </row>
    <row r="253" spans="4:15" ht="15">
      <c r="D253" s="136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</row>
    <row r="254" spans="4:15" ht="15">
      <c r="D254" s="136"/>
      <c r="E254" s="5"/>
      <c r="F254" s="10"/>
      <c r="G254" s="5"/>
      <c r="H254" s="5"/>
      <c r="I254" s="5"/>
      <c r="J254" s="5"/>
      <c r="K254" s="5"/>
      <c r="L254" s="5"/>
      <c r="M254" s="5"/>
      <c r="N254" s="5"/>
      <c r="O254" s="5"/>
    </row>
    <row r="255" spans="4:15" ht="15">
      <c r="D255" s="136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</row>
    <row r="256" spans="4:15" ht="15">
      <c r="D256" s="136"/>
      <c r="E256" s="10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4:15" ht="15">
      <c r="D257" s="13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4:15" ht="15">
      <c r="D258" s="136"/>
      <c r="E258" s="5"/>
      <c r="F258" s="5"/>
      <c r="G258" s="7"/>
      <c r="H258" s="7"/>
      <c r="I258" s="7"/>
      <c r="J258" s="7"/>
      <c r="K258" s="7"/>
      <c r="L258" s="7"/>
      <c r="M258" s="7"/>
      <c r="N258" s="7"/>
      <c r="O258" s="7"/>
    </row>
    <row r="259" spans="4:15" ht="15">
      <c r="D259" s="13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4:15" ht="15">
      <c r="D260" s="13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4:15" ht="15">
      <c r="D261" s="13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4:15" ht="15">
      <c r="D262" s="13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4:15" ht="15">
      <c r="D263" s="13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3:15" ht="15">
      <c r="C264" s="18" t="s">
        <v>82</v>
      </c>
      <c r="D264" s="13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3:15" ht="15">
      <c r="C265" s="18" t="s">
        <v>83</v>
      </c>
      <c r="D265" s="13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3:15" ht="15">
      <c r="C266" s="18" t="s">
        <v>84</v>
      </c>
      <c r="D266" s="13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4:15" ht="15">
      <c r="D267" s="13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4:15" ht="15">
      <c r="D268" s="13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4:15" ht="15">
      <c r="D269" s="13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4:15" ht="15">
      <c r="D270" s="13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4:15" ht="15">
      <c r="D271" s="13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4:15" ht="15">
      <c r="D272" s="138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4:15" ht="15">
      <c r="D273" s="136"/>
      <c r="E273" s="5"/>
      <c r="F273" s="5"/>
      <c r="G273" s="5"/>
      <c r="H273" s="5"/>
      <c r="I273" s="14"/>
      <c r="J273" s="15"/>
      <c r="K273" s="5"/>
      <c r="L273" s="5"/>
      <c r="M273" s="5"/>
      <c r="N273" s="5"/>
      <c r="O273" s="5"/>
    </row>
    <row r="274" spans="4:15" ht="15">
      <c r="D274" s="136"/>
      <c r="E274" s="5"/>
      <c r="F274" s="5"/>
      <c r="G274" s="5"/>
      <c r="H274" s="5"/>
      <c r="I274" s="14"/>
      <c r="J274" s="15"/>
      <c r="K274" s="5"/>
      <c r="L274" s="5"/>
      <c r="M274" s="5"/>
      <c r="N274" s="5"/>
      <c r="O274" s="5"/>
    </row>
    <row r="275" spans="4:15" ht="15">
      <c r="D275" s="136"/>
      <c r="E275" s="5"/>
      <c r="F275" s="5"/>
      <c r="G275" s="5"/>
      <c r="H275" s="5"/>
      <c r="I275" s="14"/>
      <c r="J275" s="15"/>
      <c r="K275" s="5"/>
      <c r="L275" s="5"/>
      <c r="M275" s="5"/>
      <c r="N275" s="5"/>
      <c r="O275" s="5"/>
    </row>
    <row r="276" spans="4:15" ht="15">
      <c r="D276" s="136"/>
      <c r="E276" s="5"/>
      <c r="F276" s="5"/>
      <c r="G276" s="5"/>
      <c r="H276" s="5"/>
      <c r="I276" s="14"/>
      <c r="J276" s="15"/>
      <c r="K276" s="5"/>
      <c r="L276" s="5"/>
      <c r="M276" s="5"/>
      <c r="N276" s="5"/>
      <c r="O276" s="5"/>
    </row>
    <row r="277" spans="4:15" ht="15">
      <c r="D277" s="136"/>
      <c r="E277" s="5"/>
      <c r="F277" s="5"/>
      <c r="G277" s="5"/>
      <c r="H277" s="5"/>
      <c r="I277" s="14"/>
      <c r="J277" s="15"/>
      <c r="K277" s="5"/>
      <c r="L277" s="5"/>
      <c r="M277" s="5"/>
      <c r="N277" s="5"/>
      <c r="O277" s="5"/>
    </row>
    <row r="278" spans="4:15" ht="15">
      <c r="D278" s="13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4:15" ht="15">
      <c r="D279" s="13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4:15" ht="15">
      <c r="D280" s="13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4:15" ht="15">
      <c r="D281" s="13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4:16" ht="15">
      <c r="D282" s="136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5" ht="15">
      <c r="D283" s="13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4:15" ht="15">
      <c r="D284" s="13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4:15" ht="15">
      <c r="D285" s="13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4:15" ht="15">
      <c r="D286" s="13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4:15" ht="15">
      <c r="D287" s="13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4:15" ht="15">
      <c r="D288" s="13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4:15" ht="15">
      <c r="D289" s="13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4:15" ht="15">
      <c r="D290" s="13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4:15" ht="15">
      <c r="D291" s="13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4:15" ht="15">
      <c r="D292" s="13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4:15" ht="15">
      <c r="D293" s="13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4:15" ht="15">
      <c r="D294" s="13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4:15" ht="15">
      <c r="D295" s="13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4:15" ht="15">
      <c r="D296" s="13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4:15" ht="15">
      <c r="D297" s="13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4:15" ht="15">
      <c r="D298" s="13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4:15" ht="15">
      <c r="D299" s="13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4:15" ht="15">
      <c r="D300" s="13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4:15" ht="15">
      <c r="D301" s="13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4:15" ht="15">
      <c r="D302" s="13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4:15" ht="15">
      <c r="D303" s="13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4:15" ht="15">
      <c r="D304" s="13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4:15" ht="15">
      <c r="D305" s="13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4:15" ht="15">
      <c r="D306" s="13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4:15" ht="15">
      <c r="D307" s="13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4:15" ht="15">
      <c r="D308" s="13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4:15" ht="15">
      <c r="D309" s="13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4:15" ht="15">
      <c r="D310" s="13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4:15" ht="15">
      <c r="D311" s="13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4:15" ht="15">
      <c r="D312" s="13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4:15" ht="15">
      <c r="D313" s="13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4:15" ht="15">
      <c r="D314" s="13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4:15" ht="15">
      <c r="D315" s="13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4:15" ht="15">
      <c r="D316" s="13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4:15" ht="15">
      <c r="D317" s="13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4:15" ht="15">
      <c r="D318" s="13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4:15" ht="15">
      <c r="D319" s="13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4:15" ht="15">
      <c r="D320" s="13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4:15" ht="15">
      <c r="D321" s="13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4:15" ht="15">
      <c r="D322" s="13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4:15" ht="15">
      <c r="D323" s="13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4:15" ht="15">
      <c r="D324" s="13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4:15" ht="15">
      <c r="D325" s="13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4:15" ht="15">
      <c r="D326" s="13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4:15" ht="15">
      <c r="D327" s="13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4:15" ht="15">
      <c r="D328" s="13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4:15" ht="15">
      <c r="D329" s="13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4:15" ht="15">
      <c r="D330" s="13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4:15" ht="15">
      <c r="D331" s="13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4:15" ht="15">
      <c r="D332" s="13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4:15" ht="15">
      <c r="D333" s="13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4:15" ht="15">
      <c r="D334" s="13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4:15" ht="15">
      <c r="D335" s="13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4:15" ht="15">
      <c r="D336" s="13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4:15" ht="15">
      <c r="D337" s="13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4:15" ht="15">
      <c r="D338" s="13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4:15" ht="15">
      <c r="D339" s="13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4:15" ht="15">
      <c r="D340" s="13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4:15" ht="15">
      <c r="D341" s="13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4:15" ht="15">
      <c r="D342" s="13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4:15" ht="15">
      <c r="D343" s="13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4:15" ht="15">
      <c r="D344" s="13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4:15" ht="15">
      <c r="D345" s="13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4:15" ht="15">
      <c r="D346" s="13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4:15" ht="15">
      <c r="D347" s="13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4:15" ht="15">
      <c r="D348" s="13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4:15" ht="15">
      <c r="D349" s="13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4:15" ht="15">
      <c r="D350" s="13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4:15" ht="15">
      <c r="D351" s="13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4:15" ht="15">
      <c r="D352" s="13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4:15" ht="15">
      <c r="D353" s="13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4:15" ht="15">
      <c r="D354" s="13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4:15" ht="15">
      <c r="D355" s="13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4:15" ht="15">
      <c r="D356" s="13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4:15" ht="15">
      <c r="D357" s="13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4:15" ht="15">
      <c r="D358" s="13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4:15" ht="15">
      <c r="D359" s="13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4:15" ht="15">
      <c r="D360" s="13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4:15" ht="15">
      <c r="D361" s="13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4:15" ht="15">
      <c r="D362" s="13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4:15" ht="15">
      <c r="D363" s="13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4:15" ht="15">
      <c r="D364" s="13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4:15" ht="15">
      <c r="D365" s="13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4:15" ht="15">
      <c r="D366" s="13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4:15" ht="15">
      <c r="D367" s="13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4:15" ht="15">
      <c r="D368" s="13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4:15" ht="15">
      <c r="D369" s="13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4:15" ht="15">
      <c r="D370" s="13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4:15" ht="15">
      <c r="D371" s="13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4:15" ht="15">
      <c r="D372" s="13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4:15" ht="15">
      <c r="D373" s="13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4:15" ht="15">
      <c r="D374" s="13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4:15" ht="15">
      <c r="D375" s="13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4:15" ht="15">
      <c r="D376" s="13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4:15" ht="15">
      <c r="D377" s="13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4:15" ht="15">
      <c r="D378" s="13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4:15" ht="15">
      <c r="D379" s="13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4:15" ht="15">
      <c r="D380" s="13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4:15" ht="15">
      <c r="D381" s="13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4:15" ht="15">
      <c r="D382" s="13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4:15" ht="15">
      <c r="D383" s="13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4:15" ht="15">
      <c r="D384" s="13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4:15" ht="15">
      <c r="D385" s="13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4:15" ht="15">
      <c r="D386" s="13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4:15" ht="15">
      <c r="D387" s="13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4:15" ht="15">
      <c r="D388" s="13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4:15" ht="15">
      <c r="D389" s="13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4:15" ht="15">
      <c r="D390" s="13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4:15" ht="15">
      <c r="D391" s="13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4:15" ht="15">
      <c r="D392" s="13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4:15" ht="15">
      <c r="D393" s="13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4:15" ht="15">
      <c r="D394" s="13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4:15" ht="15">
      <c r="D395" s="13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4:15" ht="15">
      <c r="D396" s="13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4:15" ht="15">
      <c r="D397" s="13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4:15" ht="15">
      <c r="D398" s="13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4:15" ht="15">
      <c r="D399" s="13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4:15" ht="15">
      <c r="D400" s="13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4:15" ht="15">
      <c r="D401" s="13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4:15" ht="15">
      <c r="D402" s="13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4:15" ht="15">
      <c r="D403" s="13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4:15" ht="15">
      <c r="D404" s="13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4:15" ht="15">
      <c r="D405" s="13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4:15" ht="15">
      <c r="D406" s="13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4:15" ht="15">
      <c r="D407" s="13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4:15" ht="15">
      <c r="D408" s="13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4:15" ht="15">
      <c r="D409" s="13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4:15" ht="15">
      <c r="D410" s="13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4:15" ht="15">
      <c r="D411" s="13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4:15" ht="15">
      <c r="D412" s="13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4:15" ht="15">
      <c r="D413" s="13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4:15" ht="15">
      <c r="D414" s="13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4:15" ht="15">
      <c r="D415" s="13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4:15" ht="15">
      <c r="D416" s="13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4:15" ht="15">
      <c r="D417" s="13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4:15" ht="15">
      <c r="D418" s="13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4:15" ht="15">
      <c r="D419" s="13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4:15" ht="15">
      <c r="D420" s="13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4:15" ht="15">
      <c r="D421" s="13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4:15" ht="15">
      <c r="D422" s="13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4:15" ht="15">
      <c r="D423" s="13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4:15" ht="15">
      <c r="D424" s="13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4:15" ht="15">
      <c r="D425" s="13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4:15" ht="15">
      <c r="D426" s="13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4:15" ht="15">
      <c r="D427" s="13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4:15" ht="15">
      <c r="D428" s="13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4:15" ht="15">
      <c r="D429" s="13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4:15" ht="15">
      <c r="D430" s="13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4:15" ht="15">
      <c r="D431" s="13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4:15" ht="15">
      <c r="D432" s="13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4:15" ht="15">
      <c r="D433" s="13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4:15" ht="15">
      <c r="D434" s="13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4:15" ht="15">
      <c r="D435" s="13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4:15" ht="15">
      <c r="D436" s="13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4:15" ht="15">
      <c r="D437" s="13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4:15" ht="15">
      <c r="D438" s="13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4:15" ht="15">
      <c r="D439" s="13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4:15" ht="15">
      <c r="D440" s="13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4:15" ht="15">
      <c r="D441" s="13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4:15" ht="15">
      <c r="D442" s="13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4:15" ht="15">
      <c r="D443" s="13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4:15" ht="15">
      <c r="D444" s="13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4:15" ht="15">
      <c r="D445" s="13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4:15" ht="15">
      <c r="D446" s="13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4:15" ht="15">
      <c r="D447" s="13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4:15" ht="15">
      <c r="D448" s="13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</sheetData>
  <sheetProtection/>
  <mergeCells count="8">
    <mergeCell ref="I114:J114"/>
    <mergeCell ref="I192:J192"/>
    <mergeCell ref="P2:Q2"/>
    <mergeCell ref="I69:L69"/>
    <mergeCell ref="I75:L75"/>
    <mergeCell ref="I98:J98"/>
    <mergeCell ref="I103:J103"/>
    <mergeCell ref="I109:J109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4"/>
  <sheetViews>
    <sheetView zoomScalePageLayoutView="0" workbookViewId="0" topLeftCell="A1">
      <selection activeCell="D11" sqref="D11"/>
    </sheetView>
  </sheetViews>
  <sheetFormatPr defaultColWidth="9.140625" defaultRowHeight="12.75"/>
  <cols>
    <col min="4" max="4" width="38.57421875" style="0" bestFit="1" customWidth="1"/>
    <col min="29" max="29" width="10.7109375" style="0" bestFit="1" customWidth="1"/>
    <col min="30" max="30" width="14.7109375" style="0" bestFit="1" customWidth="1"/>
    <col min="31" max="32" width="10.7109375" style="0" bestFit="1" customWidth="1"/>
    <col min="33" max="34" width="14.7109375" style="0" bestFit="1" customWidth="1"/>
    <col min="35" max="35" width="14.8515625" style="0" bestFit="1" customWidth="1"/>
    <col min="36" max="43" width="14.7109375" style="0" bestFit="1" customWidth="1"/>
  </cols>
  <sheetData>
    <row r="2" spans="1:50" s="41" customFormat="1" ht="27" customHeight="1">
      <c r="A2" s="37" t="s">
        <v>0</v>
      </c>
      <c r="B2" s="103" t="s">
        <v>1</v>
      </c>
      <c r="C2" s="104" t="s">
        <v>2</v>
      </c>
      <c r="D2" s="105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  <c r="O2" s="38" t="s">
        <v>14</v>
      </c>
      <c r="P2" s="38" t="s">
        <v>15</v>
      </c>
      <c r="Q2" s="38" t="s">
        <v>16</v>
      </c>
      <c r="R2" s="38" t="s">
        <v>17</v>
      </c>
      <c r="S2" s="39" t="s">
        <v>18</v>
      </c>
      <c r="T2" s="39" t="s">
        <v>19</v>
      </c>
      <c r="U2" s="39" t="s">
        <v>20</v>
      </c>
      <c r="V2" s="39" t="s">
        <v>139</v>
      </c>
      <c r="W2" s="39" t="s">
        <v>21</v>
      </c>
      <c r="X2" s="39" t="s">
        <v>22</v>
      </c>
      <c r="Y2" s="39" t="s">
        <v>85</v>
      </c>
      <c r="Z2" s="39" t="s">
        <v>23</v>
      </c>
      <c r="AA2" s="39" t="s">
        <v>86</v>
      </c>
      <c r="AB2" s="39" t="s">
        <v>90</v>
      </c>
      <c r="AC2" s="39" t="s">
        <v>87</v>
      </c>
      <c r="AD2" s="39" t="s">
        <v>88</v>
      </c>
      <c r="AE2" s="39" t="s">
        <v>125</v>
      </c>
      <c r="AF2" s="39" t="s">
        <v>89</v>
      </c>
      <c r="AG2" s="39" t="s">
        <v>91</v>
      </c>
      <c r="AH2" s="39" t="s">
        <v>138</v>
      </c>
      <c r="AI2" s="39" t="s">
        <v>92</v>
      </c>
      <c r="AJ2" s="39" t="s">
        <v>137</v>
      </c>
      <c r="AK2" s="39" t="s">
        <v>141</v>
      </c>
      <c r="AL2" s="39" t="s">
        <v>140</v>
      </c>
      <c r="AM2" s="39" t="s">
        <v>142</v>
      </c>
      <c r="AN2" s="39" t="s">
        <v>147</v>
      </c>
      <c r="AO2" s="39" t="s">
        <v>143</v>
      </c>
      <c r="AP2" s="39" t="s">
        <v>145</v>
      </c>
      <c r="AQ2" s="39" t="s">
        <v>146</v>
      </c>
      <c r="AR2" s="40"/>
      <c r="AS2" s="40"/>
      <c r="AT2" s="40"/>
      <c r="AU2" s="40"/>
      <c r="AV2" s="40"/>
      <c r="AW2" s="40"/>
      <c r="AX2" s="40"/>
    </row>
    <row r="3" spans="1:43" s="141" customFormat="1" ht="12.75">
      <c r="A3" s="141">
        <v>30</v>
      </c>
      <c r="B3" s="141">
        <v>36</v>
      </c>
      <c r="C3" s="141" t="s">
        <v>63</v>
      </c>
      <c r="D3" s="141" t="s">
        <v>108</v>
      </c>
      <c r="E3" s="141">
        <v>17323.974799999996</v>
      </c>
      <c r="F3" s="141">
        <v>22403.549499999997</v>
      </c>
      <c r="G3" s="141">
        <v>24180.6614</v>
      </c>
      <c r="H3" s="141">
        <v>26303.6072</v>
      </c>
      <c r="I3" s="141">
        <v>31927.031600000002</v>
      </c>
      <c r="J3" s="141">
        <v>35684.0247</v>
      </c>
      <c r="K3" s="141">
        <v>30715.745700000003</v>
      </c>
      <c r="L3" s="141">
        <v>27220.3593</v>
      </c>
      <c r="M3" s="141">
        <v>31856.2378</v>
      </c>
      <c r="N3" s="141">
        <v>37816.6916</v>
      </c>
      <c r="O3" s="141">
        <v>43133.229999999996</v>
      </c>
      <c r="P3" s="141">
        <v>48749.82</v>
      </c>
      <c r="Q3" s="141">
        <v>54347.79</v>
      </c>
      <c r="R3" s="141">
        <v>57090.29</v>
      </c>
      <c r="AG3" s="141">
        <v>180420.4239</v>
      </c>
      <c r="AH3" s="141">
        <v>169785.7857</v>
      </c>
      <c r="AI3" s="141">
        <v>171260.9875</v>
      </c>
      <c r="AJ3" s="141">
        <v>170878.8807</v>
      </c>
      <c r="AK3" s="141">
        <v>162099.8777</v>
      </c>
      <c r="AL3" s="141">
        <v>181753.9017</v>
      </c>
      <c r="AM3" s="141">
        <v>190615.1217</v>
      </c>
      <c r="AN3" s="141">
        <v>179472.4727</v>
      </c>
      <c r="AO3" s="141">
        <v>212274.6588</v>
      </c>
      <c r="AP3" s="141">
        <v>212258.8865</v>
      </c>
      <c r="AQ3" s="141">
        <v>231654.5089</v>
      </c>
    </row>
    <row r="4" spans="2:43" s="141" customFormat="1" ht="18">
      <c r="B4" s="141">
        <v>37</v>
      </c>
      <c r="D4" s="141" t="s">
        <v>109</v>
      </c>
      <c r="E4" s="141">
        <v>17323.974799999996</v>
      </c>
      <c r="F4" s="141">
        <v>22403.549499999997</v>
      </c>
      <c r="G4" s="141">
        <v>24180.6614</v>
      </c>
      <c r="H4" s="141">
        <v>26303.6072</v>
      </c>
      <c r="I4" s="141">
        <v>31927.031600000002</v>
      </c>
      <c r="J4" s="141">
        <v>35684.0247</v>
      </c>
      <c r="K4" s="141">
        <v>30715.745700000003</v>
      </c>
      <c r="L4" s="141">
        <v>27220.3593</v>
      </c>
      <c r="M4" s="141">
        <v>31856.2378</v>
      </c>
      <c r="N4" s="141">
        <v>37816.6916</v>
      </c>
      <c r="O4" s="141">
        <v>43133.229999999996</v>
      </c>
      <c r="P4" s="141">
        <v>48749.82</v>
      </c>
      <c r="Q4" s="141">
        <v>54347.79</v>
      </c>
      <c r="R4" s="141">
        <v>57090.29</v>
      </c>
      <c r="S4" s="141">
        <v>53703.322199999995</v>
      </c>
      <c r="T4" s="141">
        <v>63998.8224</v>
      </c>
      <c r="U4" s="141">
        <v>68530.0787</v>
      </c>
      <c r="V4" s="141">
        <v>65372.078400000006</v>
      </c>
      <c r="W4" s="141">
        <v>76675.2288</v>
      </c>
      <c r="X4" s="141">
        <v>86512.8048</v>
      </c>
      <c r="Y4" s="141">
        <v>81263.91</v>
      </c>
      <c r="Z4" s="141">
        <v>94871.9522</v>
      </c>
      <c r="AA4" s="141">
        <v>100348.93</v>
      </c>
      <c r="AB4" s="141">
        <v>94101.0791</v>
      </c>
      <c r="AC4" s="142">
        <v>131426.8945</v>
      </c>
      <c r="AD4" s="143">
        <v>126111.6289</v>
      </c>
      <c r="AE4" s="142">
        <v>116605.4792</v>
      </c>
      <c r="AF4" s="142">
        <v>137713.3886</v>
      </c>
      <c r="AG4" s="143">
        <v>137455.7839</v>
      </c>
      <c r="AH4" s="143">
        <v>129736.0199</v>
      </c>
      <c r="AI4" s="143">
        <v>151127.7475</v>
      </c>
      <c r="AJ4" s="143">
        <v>148506.6857</v>
      </c>
      <c r="AK4" s="143">
        <v>139727.6827</v>
      </c>
      <c r="AL4" s="143">
        <v>166753.9017</v>
      </c>
      <c r="AM4" s="143">
        <v>175615.1217</v>
      </c>
      <c r="AN4" s="143">
        <v>164472.4727</v>
      </c>
      <c r="AO4" s="143">
        <v>197274.6588</v>
      </c>
      <c r="AP4" s="143">
        <v>197258.8865</v>
      </c>
      <c r="AQ4" s="143">
        <v>216932.5481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9:J14"/>
  <sheetViews>
    <sheetView zoomScalePageLayoutView="0" workbookViewId="0" topLeftCell="A1">
      <selection activeCell="F22" sqref="F22"/>
    </sheetView>
  </sheetViews>
  <sheetFormatPr defaultColWidth="9.140625" defaultRowHeight="12.75"/>
  <cols>
    <col min="4" max="4" width="20.140625" style="0" bestFit="1" customWidth="1"/>
    <col min="5" max="9" width="12.00390625" style="0" bestFit="1" customWidth="1"/>
    <col min="10" max="10" width="18.421875" style="0" bestFit="1" customWidth="1"/>
  </cols>
  <sheetData>
    <row r="9" spans="4:10" ht="12.75">
      <c r="D9" t="s">
        <v>3</v>
      </c>
      <c r="E9" t="s">
        <v>87</v>
      </c>
      <c r="F9" t="s">
        <v>89</v>
      </c>
      <c r="G9" t="s">
        <v>92</v>
      </c>
      <c r="H9" t="s">
        <v>140</v>
      </c>
      <c r="I9" t="s">
        <v>143</v>
      </c>
      <c r="J9" t="s">
        <v>152</v>
      </c>
    </row>
    <row r="10" spans="4:10" ht="12.75">
      <c r="D10" t="s">
        <v>29</v>
      </c>
      <c r="E10" s="149">
        <v>21.442281139719917</v>
      </c>
      <c r="F10" s="149">
        <v>25.973789777422862</v>
      </c>
      <c r="G10" s="149">
        <v>25.53976124744432</v>
      </c>
      <c r="H10" s="149">
        <v>28.60190510465109</v>
      </c>
      <c r="I10" s="149">
        <v>28.501300597339952</v>
      </c>
      <c r="J10" s="149">
        <v>27.11012418452746</v>
      </c>
    </row>
    <row r="11" spans="4:10" ht="12.75">
      <c r="D11" t="s">
        <v>31</v>
      </c>
      <c r="E11" s="149">
        <v>38.3086675322524</v>
      </c>
      <c r="F11" s="149">
        <v>42.29106391585528</v>
      </c>
      <c r="G11" s="149">
        <v>43.24525773604875</v>
      </c>
      <c r="H11" s="149">
        <v>41.923885422244</v>
      </c>
      <c r="I11" s="149">
        <v>38.3630168940558</v>
      </c>
      <c r="J11" s="149">
        <v>44.96371054373536</v>
      </c>
    </row>
    <row r="12" spans="5:10" ht="12.75">
      <c r="E12" s="149"/>
      <c r="F12" s="149"/>
      <c r="G12" s="149"/>
      <c r="H12" s="149"/>
      <c r="I12" s="149"/>
      <c r="J12" s="149"/>
    </row>
    <row r="13" spans="4:10" ht="12.75">
      <c r="D13" t="s">
        <v>35</v>
      </c>
      <c r="E13" s="149">
        <v>26.17257730930989</v>
      </c>
      <c r="F13" s="149">
        <v>17.820128747357796</v>
      </c>
      <c r="G13" s="149">
        <v>19.787799736743843</v>
      </c>
      <c r="H13" s="149">
        <v>18.33955980941956</v>
      </c>
      <c r="I13" s="149">
        <v>19.686555692603175</v>
      </c>
      <c r="J13" s="149">
        <v>16.265446967473558</v>
      </c>
    </row>
    <row r="14" spans="5:10" ht="12.75">
      <c r="E14" s="149"/>
      <c r="F14" s="149"/>
      <c r="G14" s="149"/>
      <c r="H14" s="149"/>
      <c r="I14" s="149"/>
      <c r="J14" s="1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2017-03-08T14:46:49Z</cp:lastPrinted>
  <dcterms:created xsi:type="dcterms:W3CDTF">2013-03-06T12:58:38Z</dcterms:created>
  <dcterms:modified xsi:type="dcterms:W3CDTF">2021-03-03T10:15:47Z</dcterms:modified>
  <cp:category/>
  <cp:version/>
  <cp:contentType/>
  <cp:contentStatus/>
</cp:coreProperties>
</file>